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tatsu\Documents\島田会計\ＭＹ　EXCEL\"/>
    </mc:Choice>
  </mc:AlternateContent>
  <xr:revisionPtr revIDLastSave="0" documentId="13_ncr:1_{56BC1F90-A0DB-4656-B901-5E83C7451A74}" xr6:coauthVersionLast="47" xr6:coauthVersionMax="47" xr10:uidLastSave="{00000000-0000-0000-0000-000000000000}"/>
  <bookViews>
    <workbookView xWindow="-120" yWindow="-120" windowWidth="29040" windowHeight="15720" xr2:uid="{6833070A-93B9-446F-BAFC-C87312D8E11B}"/>
  </bookViews>
  <sheets>
    <sheet name="入　力" sheetId="3" r:id="rId1"/>
    <sheet name="　税　額　" sheetId="10" r:id="rId2"/>
    <sheet name="用語説明" sheetId="7" r:id="rId3"/>
    <sheet name="計算表" sheetId="13" state="hidden" r:id="rId4"/>
    <sheet name="shotoku" sheetId="4" state="hidden" r:id="rId5"/>
    <sheet name="jyuumin" sheetId="6" state="hidden" r:id="rId6"/>
    <sheet name="jigyou" sheetId="9" state="hidden" r:id="rId7"/>
    <sheet name="Sheet1" sheetId="11" state="hidden" r:id="rId8"/>
    <sheet name="Sheet2" sheetId="12" state="hidden" r:id="rId9"/>
  </sheets>
  <definedNames>
    <definedName name="_xlnm.Print_Area" localSheetId="1">'　税　額　'!#REF!</definedName>
    <definedName name="_xlnm.Print_Area" localSheetId="6">jigyou!$A$1:$E$53</definedName>
    <definedName name="_xlnm.Print_Area" localSheetId="5">jyuumin!$A$1:$E$69</definedName>
    <definedName name="_xlnm.Print_Area" localSheetId="4">shotoku!$A$1:$E$55</definedName>
    <definedName name="_xlnm.Print_Area" localSheetId="0">'入　力'!#REF!</definedName>
    <definedName name="Print_Area_MI" localSheetId="1">'　税　額　'!#REF!</definedName>
    <definedName name="Print_Area_MI" localSheetId="6">jigyou!#REF!</definedName>
    <definedName name="Print_Area_MI" localSheetId="5">jyuumin!#REF!</definedName>
    <definedName name="Print_Area_MI" localSheetId="4">shotoku!#REF!</definedName>
    <definedName name="Print_Area_MI" localSheetId="0">'入　力'!#REF!</definedName>
    <definedName name="Print_Area_MI">#REF!</definedName>
  </definedNames>
  <calcPr calcId="191029"/>
</workbook>
</file>

<file path=xl/calcChain.xml><?xml version="1.0" encoding="utf-8"?>
<calcChain xmlns="http://schemas.openxmlformats.org/spreadsheetml/2006/main">
  <c r="J11" i="9" l="1"/>
  <c r="AA28" i="4"/>
  <c r="AA19" i="4"/>
  <c r="L170" i="3"/>
  <c r="AA21" i="4" s="1"/>
  <c r="AA25" i="4"/>
  <c r="V93" i="6" s="1"/>
  <c r="J65" i="6"/>
  <c r="L65" i="6" s="1"/>
  <c r="J64" i="6"/>
  <c r="J68" i="4"/>
  <c r="L68" i="4" s="1"/>
  <c r="M67" i="6" s="1"/>
  <c r="J66" i="4"/>
  <c r="L66" i="4" s="1"/>
  <c r="M65" i="6" s="1"/>
  <c r="J78" i="6"/>
  <c r="L78" i="6" s="1"/>
  <c r="J65" i="4"/>
  <c r="J80" i="4"/>
  <c r="L80" i="4" s="1"/>
  <c r="M78" i="6" s="1"/>
  <c r="R7" i="4"/>
  <c r="J75" i="6"/>
  <c r="L75" i="6" s="1"/>
  <c r="J74" i="6"/>
  <c r="L74" i="6" s="1"/>
  <c r="J73" i="6"/>
  <c r="L73" i="6" s="1"/>
  <c r="J72" i="6"/>
  <c r="L72" i="6" s="1"/>
  <c r="J71" i="6"/>
  <c r="L71" i="6" s="1"/>
  <c r="J70" i="6"/>
  <c r="L70" i="6" s="1"/>
  <c r="J69" i="6"/>
  <c r="L69" i="6" s="1"/>
  <c r="J68" i="6"/>
  <c r="L68" i="6" s="1"/>
  <c r="J67" i="6"/>
  <c r="L67" i="6" s="1"/>
  <c r="J69" i="4"/>
  <c r="L69" i="4" s="1"/>
  <c r="M68" i="6" s="1"/>
  <c r="J70" i="4"/>
  <c r="L70" i="4" s="1"/>
  <c r="M69" i="6" s="1"/>
  <c r="J71" i="4"/>
  <c r="L71" i="4" s="1"/>
  <c r="M70" i="6" s="1"/>
  <c r="J72" i="4"/>
  <c r="L72" i="4" s="1"/>
  <c r="M71" i="6" s="1"/>
  <c r="J73" i="4"/>
  <c r="L73" i="4" s="1"/>
  <c r="M72" i="6" s="1"/>
  <c r="J74" i="4"/>
  <c r="L74" i="4" s="1"/>
  <c r="M73" i="6" s="1"/>
  <c r="J75" i="4"/>
  <c r="L75" i="4" s="1"/>
  <c r="M74" i="6" s="1"/>
  <c r="J76" i="4"/>
  <c r="L76" i="4" s="1"/>
  <c r="M75" i="6" s="1"/>
  <c r="J25" i="4"/>
  <c r="I47" i="4" s="1"/>
  <c r="J10" i="4"/>
  <c r="K10" i="4" s="1"/>
  <c r="J11" i="4"/>
  <c r="K11" i="4" s="1"/>
  <c r="L12" i="6" s="1"/>
  <c r="J12" i="4"/>
  <c r="K12" i="4" s="1"/>
  <c r="L13" i="6" s="1"/>
  <c r="Q28" i="4"/>
  <c r="Q132" i="4" s="1"/>
  <c r="L135" i="4"/>
  <c r="J9" i="4"/>
  <c r="Y89" i="4" s="1"/>
  <c r="J85" i="4"/>
  <c r="K85" i="4" s="1"/>
  <c r="M88" i="6" s="1"/>
  <c r="J89" i="4"/>
  <c r="K89" i="4" s="1"/>
  <c r="M92" i="6" s="1"/>
  <c r="S92" i="4"/>
  <c r="S112" i="4" s="1"/>
  <c r="R31" i="4"/>
  <c r="R32" i="4"/>
  <c r="R42" i="4"/>
  <c r="R43" i="4"/>
  <c r="R38" i="4"/>
  <c r="R39" i="4"/>
  <c r="R13" i="4"/>
  <c r="R14" i="4"/>
  <c r="R6" i="4"/>
  <c r="R8" i="4"/>
  <c r="R19" i="4"/>
  <c r="R20" i="4"/>
  <c r="T122" i="4"/>
  <c r="T123" i="4"/>
  <c r="J7" i="4"/>
  <c r="W8" i="4"/>
  <c r="W9" i="4"/>
  <c r="W14" i="4"/>
  <c r="W15" i="4" s="1"/>
  <c r="W22" i="4"/>
  <c r="W23" i="4"/>
  <c r="X72" i="4"/>
  <c r="X73" i="4"/>
  <c r="X77" i="4"/>
  <c r="J24" i="4"/>
  <c r="J24" i="6" s="1"/>
  <c r="J32" i="6" s="1"/>
  <c r="W32" i="4"/>
  <c r="W33" i="4"/>
  <c r="W36" i="4"/>
  <c r="W34" i="4"/>
  <c r="W35" i="4"/>
  <c r="W37" i="4"/>
  <c r="W55" i="4"/>
  <c r="X55" i="4" s="1"/>
  <c r="W46" i="4"/>
  <c r="X46" i="4" s="1"/>
  <c r="W45" i="4"/>
  <c r="X45" i="4" s="1"/>
  <c r="W51" i="4"/>
  <c r="X51" i="4" s="1"/>
  <c r="W50" i="4"/>
  <c r="X50" i="4" s="1"/>
  <c r="W59" i="4"/>
  <c r="X59" i="4" s="1"/>
  <c r="V65" i="4"/>
  <c r="W65" i="4" s="1"/>
  <c r="V66" i="4"/>
  <c r="W66" i="4" s="1"/>
  <c r="V69" i="4"/>
  <c r="W69" i="4" s="1"/>
  <c r="W40" i="4"/>
  <c r="D19" i="4" s="1"/>
  <c r="J8" i="4"/>
  <c r="J87" i="4"/>
  <c r="K87" i="4" s="1"/>
  <c r="J78" i="4"/>
  <c r="L78" i="4" s="1"/>
  <c r="M76" i="6" s="1"/>
  <c r="J79" i="4"/>
  <c r="L79" i="4" s="1"/>
  <c r="J11" i="6"/>
  <c r="K11" i="6" s="1"/>
  <c r="J12" i="6"/>
  <c r="K12" i="6" s="1"/>
  <c r="J13" i="6"/>
  <c r="K13" i="6" s="1"/>
  <c r="N137" i="4"/>
  <c r="N138" i="4" s="1"/>
  <c r="N139" i="4" s="1"/>
  <c r="N140" i="4" s="1"/>
  <c r="N141" i="4" s="1"/>
  <c r="N142" i="4" s="1"/>
  <c r="N143" i="4" s="1"/>
  <c r="N144" i="4" s="1"/>
  <c r="N145" i="4" s="1"/>
  <c r="N146" i="4" s="1"/>
  <c r="N147" i="4" s="1"/>
  <c r="N148" i="4" s="1"/>
  <c r="N149" i="4" s="1"/>
  <c r="N150" i="4" s="1"/>
  <c r="N151" i="4" s="1"/>
  <c r="N152" i="4" s="1"/>
  <c r="N153" i="4" s="1"/>
  <c r="N154" i="4" s="1"/>
  <c r="N155" i="4" s="1"/>
  <c r="N156" i="4" s="1"/>
  <c r="N157" i="4" s="1"/>
  <c r="N158" i="4" s="1"/>
  <c r="N159" i="4" s="1"/>
  <c r="N160" i="4" s="1"/>
  <c r="N161" i="4" s="1"/>
  <c r="N162" i="4" s="1"/>
  <c r="N163" i="4" s="1"/>
  <c r="N164" i="4" s="1"/>
  <c r="N165" i="4" s="1"/>
  <c r="N166" i="4" s="1"/>
  <c r="N167" i="4" s="1"/>
  <c r="N168" i="4" s="1"/>
  <c r="N169" i="4" s="1"/>
  <c r="N170" i="4" s="1"/>
  <c r="N171" i="4" s="1"/>
  <c r="N172" i="4" s="1"/>
  <c r="N173" i="4" s="1"/>
  <c r="N174" i="4" s="1"/>
  <c r="N175" i="4" s="1"/>
  <c r="N176" i="4" s="1"/>
  <c r="N177" i="4" s="1"/>
  <c r="N178" i="4" s="1"/>
  <c r="N179" i="4" s="1"/>
  <c r="N180" i="4" s="1"/>
  <c r="N181" i="4" s="1"/>
  <c r="N182" i="4" s="1"/>
  <c r="N183" i="4" s="1"/>
  <c r="N184" i="4" s="1"/>
  <c r="N185" i="4" s="1"/>
  <c r="N186" i="4" s="1"/>
  <c r="N187" i="4" s="1"/>
  <c r="N188" i="4" s="1"/>
  <c r="N189" i="4" s="1"/>
  <c r="N190" i="4" s="1"/>
  <c r="N191" i="4" s="1"/>
  <c r="N192" i="4" s="1"/>
  <c r="N193" i="4" s="1"/>
  <c r="N194" i="4" s="1"/>
  <c r="N195" i="4" s="1"/>
  <c r="N196" i="4" s="1"/>
  <c r="N197" i="4" s="1"/>
  <c r="N198" i="4" s="1"/>
  <c r="N199" i="4" s="1"/>
  <c r="N200" i="4" s="1"/>
  <c r="N201" i="4" s="1"/>
  <c r="N202" i="4" s="1"/>
  <c r="N203" i="4" s="1"/>
  <c r="N204" i="4" s="1"/>
  <c r="N205" i="4" s="1"/>
  <c r="N206" i="4" s="1"/>
  <c r="N207" i="4" s="1"/>
  <c r="N208" i="4" s="1"/>
  <c r="N209" i="4" s="1"/>
  <c r="N210" i="4" s="1"/>
  <c r="N211" i="4" s="1"/>
  <c r="N212" i="4" s="1"/>
  <c r="N213" i="4" s="1"/>
  <c r="N214" i="4" s="1"/>
  <c r="N215" i="4" s="1"/>
  <c r="N216" i="4" s="1"/>
  <c r="N217" i="4" s="1"/>
  <c r="N218" i="4" s="1"/>
  <c r="N219" i="4" s="1"/>
  <c r="N220" i="4" s="1"/>
  <c r="N221" i="4" s="1"/>
  <c r="N222" i="4" s="1"/>
  <c r="N223" i="4" s="1"/>
  <c r="N224" i="4" s="1"/>
  <c r="N225" i="4" s="1"/>
  <c r="N226" i="4" s="1"/>
  <c r="N227" i="4" s="1"/>
  <c r="N228" i="4" s="1"/>
  <c r="N229" i="4" s="1"/>
  <c r="N230" i="4" s="1"/>
  <c r="N231" i="4" s="1"/>
  <c r="N232" i="4" s="1"/>
  <c r="N233" i="4" s="1"/>
  <c r="N234" i="4" s="1"/>
  <c r="N235" i="4" s="1"/>
  <c r="N236" i="4" s="1"/>
  <c r="N237" i="4" s="1"/>
  <c r="N238" i="4" s="1"/>
  <c r="N239" i="4" s="1"/>
  <c r="N240" i="4" s="1"/>
  <c r="N241" i="4" s="1"/>
  <c r="N242" i="4" s="1"/>
  <c r="N243" i="4" s="1"/>
  <c r="N244" i="4" s="1"/>
  <c r="N245" i="4" s="1"/>
  <c r="N246" i="4" s="1"/>
  <c r="N247" i="4" s="1"/>
  <c r="N248" i="4" s="1"/>
  <c r="N249" i="4" s="1"/>
  <c r="N250" i="4" s="1"/>
  <c r="N251" i="4" s="1"/>
  <c r="N252" i="4" s="1"/>
  <c r="N253" i="4" s="1"/>
  <c r="N254" i="4" s="1"/>
  <c r="N255" i="4" s="1"/>
  <c r="N256" i="4" s="1"/>
  <c r="N257" i="4" s="1"/>
  <c r="N258" i="4" s="1"/>
  <c r="N259" i="4" s="1"/>
  <c r="N260" i="4" s="1"/>
  <c r="N261" i="4" s="1"/>
  <c r="N262" i="4" s="1"/>
  <c r="N263" i="4" s="1"/>
  <c r="N264" i="4" s="1"/>
  <c r="N265" i="4" s="1"/>
  <c r="N266" i="4" s="1"/>
  <c r="N267" i="4" s="1"/>
  <c r="N268" i="4" s="1"/>
  <c r="N269" i="4" s="1"/>
  <c r="N270" i="4" s="1"/>
  <c r="N271" i="4" s="1"/>
  <c r="N272" i="4" s="1"/>
  <c r="N273" i="4" s="1"/>
  <c r="N274" i="4" s="1"/>
  <c r="N275" i="4" s="1"/>
  <c r="N276" i="4" s="1"/>
  <c r="N277" i="4" s="1"/>
  <c r="N278" i="4" s="1"/>
  <c r="N279" i="4" s="1"/>
  <c r="N280" i="4" s="1"/>
  <c r="N281" i="4" s="1"/>
  <c r="N282" i="4" s="1"/>
  <c r="N283" i="4" s="1"/>
  <c r="N284" i="4" s="1"/>
  <c r="N285" i="4" s="1"/>
  <c r="N286" i="4" s="1"/>
  <c r="N287" i="4" s="1"/>
  <c r="N288" i="4" s="1"/>
  <c r="N289" i="4" s="1"/>
  <c r="N290" i="4" s="1"/>
  <c r="N291" i="4" s="1"/>
  <c r="N292" i="4" s="1"/>
  <c r="N293" i="4" s="1"/>
  <c r="N294" i="4" s="1"/>
  <c r="N295" i="4" s="1"/>
  <c r="N296" i="4" s="1"/>
  <c r="N297" i="4" s="1"/>
  <c r="N298" i="4" s="1"/>
  <c r="N299" i="4" s="1"/>
  <c r="N300" i="4" s="1"/>
  <c r="N301" i="4" s="1"/>
  <c r="N302" i="4" s="1"/>
  <c r="N303" i="4" s="1"/>
  <c r="N304" i="4" s="1"/>
  <c r="N305" i="4" s="1"/>
  <c r="N306" i="4" s="1"/>
  <c r="N307" i="4" s="1"/>
  <c r="N308" i="4" s="1"/>
  <c r="N309" i="4" s="1"/>
  <c r="N310" i="4" s="1"/>
  <c r="N311" i="4" s="1"/>
  <c r="N312" i="4" s="1"/>
  <c r="N313" i="4" s="1"/>
  <c r="N314" i="4" s="1"/>
  <c r="N315" i="4" s="1"/>
  <c r="N316" i="4" s="1"/>
  <c r="N317" i="4" s="1"/>
  <c r="N318" i="4" s="1"/>
  <c r="N319" i="4" s="1"/>
  <c r="N320" i="4" s="1"/>
  <c r="N321" i="4" s="1"/>
  <c r="N322" i="4" s="1"/>
  <c r="N323" i="4" s="1"/>
  <c r="N324" i="4" s="1"/>
  <c r="N325" i="4" s="1"/>
  <c r="N326" i="4" s="1"/>
  <c r="N327" i="4" s="1"/>
  <c r="N328" i="4" s="1"/>
  <c r="N329" i="4" s="1"/>
  <c r="N330" i="4" s="1"/>
  <c r="N331" i="4" s="1"/>
  <c r="N332" i="4" s="1"/>
  <c r="N333" i="4" s="1"/>
  <c r="N334" i="4" s="1"/>
  <c r="N335" i="4" s="1"/>
  <c r="N336" i="4" s="1"/>
  <c r="N337" i="4" s="1"/>
  <c r="N338" i="4" s="1"/>
  <c r="N339" i="4" s="1"/>
  <c r="N340" i="4" s="1"/>
  <c r="N341" i="4"/>
  <c r="N342" i="4" s="1"/>
  <c r="N343" i="4" s="1"/>
  <c r="N344" i="4" s="1"/>
  <c r="N345" i="4" s="1"/>
  <c r="N346" i="4" s="1"/>
  <c r="N347" i="4" s="1"/>
  <c r="N348" i="4" s="1"/>
  <c r="N349" i="4" s="1"/>
  <c r="N350" i="4" s="1"/>
  <c r="N351" i="4" s="1"/>
  <c r="N352" i="4" s="1"/>
  <c r="N353" i="4" s="1"/>
  <c r="N354" i="4" s="1"/>
  <c r="N355" i="4" s="1"/>
  <c r="N356" i="4" s="1"/>
  <c r="N357" i="4" s="1"/>
  <c r="N358" i="4" s="1"/>
  <c r="N359" i="4" s="1"/>
  <c r="N360" i="4" s="1"/>
  <c r="N361" i="4" s="1"/>
  <c r="N362" i="4" s="1"/>
  <c r="N363" i="4" s="1"/>
  <c r="N364" i="4" s="1"/>
  <c r="N365" i="4" s="1"/>
  <c r="N366" i="4" s="1"/>
  <c r="N367" i="4" s="1"/>
  <c r="N368" i="4" s="1"/>
  <c r="N369" i="4" s="1"/>
  <c r="N370" i="4" s="1"/>
  <c r="N371" i="4" s="1"/>
  <c r="N372" i="4" s="1"/>
  <c r="N373" i="4" s="1"/>
  <c r="N374" i="4" s="1"/>
  <c r="N375" i="4" s="1"/>
  <c r="N376" i="4" s="1"/>
  <c r="N377" i="4" s="1"/>
  <c r="N378" i="4" s="1"/>
  <c r="N379" i="4" s="1"/>
  <c r="N380" i="4" s="1"/>
  <c r="N381" i="4" s="1"/>
  <c r="N382" i="4" s="1"/>
  <c r="N383" i="4" s="1"/>
  <c r="N384" i="4" s="1"/>
  <c r="N385" i="4" s="1"/>
  <c r="N386" i="4" s="1"/>
  <c r="N387" i="4" s="1"/>
  <c r="N388" i="4" s="1"/>
  <c r="N389" i="4" s="1"/>
  <c r="N390" i="4" s="1"/>
  <c r="N391" i="4" s="1"/>
  <c r="N392" i="4" s="1"/>
  <c r="N393" i="4" s="1"/>
  <c r="N394" i="4" s="1"/>
  <c r="N395" i="4" s="1"/>
  <c r="N396" i="4" s="1"/>
  <c r="N397" i="4" s="1"/>
  <c r="N398" i="4" s="1"/>
  <c r="N399" i="4" s="1"/>
  <c r="N400" i="4" s="1"/>
  <c r="N401" i="4" s="1"/>
  <c r="N402" i="4" s="1"/>
  <c r="N403" i="4" s="1"/>
  <c r="N404" i="4" s="1"/>
  <c r="N405" i="4" s="1"/>
  <c r="N406" i="4" s="1"/>
  <c r="N407" i="4" s="1"/>
  <c r="N408" i="4" s="1"/>
  <c r="N409" i="4" s="1"/>
  <c r="N410" i="4" s="1"/>
  <c r="N411" i="4" s="1"/>
  <c r="N412" i="4" s="1"/>
  <c r="N413" i="4" s="1"/>
  <c r="N414" i="4" s="1"/>
  <c r="N415" i="4" s="1"/>
  <c r="N416" i="4" s="1"/>
  <c r="N417" i="4" s="1"/>
  <c r="N418" i="4" s="1"/>
  <c r="N419" i="4" s="1"/>
  <c r="N420" i="4" s="1"/>
  <c r="N421" i="4" s="1"/>
  <c r="N422" i="4" s="1"/>
  <c r="N423" i="4" s="1"/>
  <c r="N424" i="4" s="1"/>
  <c r="N425" i="4" s="1"/>
  <c r="N426" i="4" s="1"/>
  <c r="N427" i="4" s="1"/>
  <c r="N428" i="4" s="1"/>
  <c r="N429" i="4" s="1"/>
  <c r="N430" i="4" s="1"/>
  <c r="N431" i="4" s="1"/>
  <c r="N432" i="4" s="1"/>
  <c r="N433" i="4" s="1"/>
  <c r="N434" i="4" s="1"/>
  <c r="N435" i="4" s="1"/>
  <c r="N436" i="4" s="1"/>
  <c r="N437" i="4" s="1"/>
  <c r="N438" i="4" s="1"/>
  <c r="N439" i="4" s="1"/>
  <c r="N440" i="4" s="1"/>
  <c r="N441" i="4" s="1"/>
  <c r="N442" i="4" s="1"/>
  <c r="N443" i="4" s="1"/>
  <c r="N444" i="4" s="1"/>
  <c r="N445" i="4" s="1"/>
  <c r="N446" i="4" s="1"/>
  <c r="N447" i="4" s="1"/>
  <c r="N448" i="4" s="1"/>
  <c r="N449" i="4" s="1"/>
  <c r="N450" i="4" s="1"/>
  <c r="N451" i="4" s="1"/>
  <c r="N452" i="4" s="1"/>
  <c r="N453" i="4" s="1"/>
  <c r="N454" i="4" s="1"/>
  <c r="N455" i="4" s="1"/>
  <c r="N456" i="4" s="1"/>
  <c r="N457" i="4" s="1"/>
  <c r="N458" i="4" s="1"/>
  <c r="N459" i="4" s="1"/>
  <c r="N460" i="4" s="1"/>
  <c r="N461" i="4" s="1"/>
  <c r="N462" i="4" s="1"/>
  <c r="N463" i="4" s="1"/>
  <c r="N464" i="4" s="1"/>
  <c r="N465" i="4" s="1"/>
  <c r="N466" i="4" s="1"/>
  <c r="N467" i="4" s="1"/>
  <c r="N468" i="4" s="1"/>
  <c r="N469" i="4" s="1"/>
  <c r="N470" i="4" s="1"/>
  <c r="N471" i="4" s="1"/>
  <c r="N472" i="4" s="1"/>
  <c r="N473" i="4" s="1"/>
  <c r="N474" i="4" s="1"/>
  <c r="N475" i="4" s="1"/>
  <c r="N476" i="4" s="1"/>
  <c r="N477" i="4" s="1"/>
  <c r="N478" i="4" s="1"/>
  <c r="N479" i="4" s="1"/>
  <c r="N480" i="4" s="1"/>
  <c r="N481" i="4" s="1"/>
  <c r="N482" i="4" s="1"/>
  <c r="N483" i="4" s="1"/>
  <c r="N484" i="4" s="1"/>
  <c r="N485" i="4" s="1"/>
  <c r="N486" i="4" s="1"/>
  <c r="N487" i="4" s="1"/>
  <c r="N488" i="4" s="1"/>
  <c r="N489" i="4" s="1"/>
  <c r="N490" i="4" s="1"/>
  <c r="N491" i="4" s="1"/>
  <c r="N492" i="4" s="1"/>
  <c r="N493" i="4" s="1"/>
  <c r="N494" i="4" s="1"/>
  <c r="N495" i="4" s="1"/>
  <c r="N496" i="4" s="1"/>
  <c r="N497" i="4" s="1"/>
  <c r="N498" i="4" s="1"/>
  <c r="N499" i="4" s="1"/>
  <c r="N500" i="4" s="1"/>
  <c r="N501" i="4" s="1"/>
  <c r="N502" i="4" s="1"/>
  <c r="N503" i="4" s="1"/>
  <c r="N504" i="4" s="1"/>
  <c r="N505" i="4" s="1"/>
  <c r="N506" i="4" s="1"/>
  <c r="N507" i="4" s="1"/>
  <c r="N508" i="4" s="1"/>
  <c r="N509" i="4" s="1"/>
  <c r="N510" i="4" s="1"/>
  <c r="N511" i="4" s="1"/>
  <c r="N512" i="4" s="1"/>
  <c r="N513" i="4" s="1"/>
  <c r="N514" i="4" s="1"/>
  <c r="N515" i="4" s="1"/>
  <c r="N516" i="4" s="1"/>
  <c r="N517" i="4" s="1"/>
  <c r="N518" i="4" s="1"/>
  <c r="N519" i="4" s="1"/>
  <c r="N520" i="4" s="1"/>
  <c r="N521" i="4" s="1"/>
  <c r="N522" i="4" s="1"/>
  <c r="N523" i="4" s="1"/>
  <c r="N524" i="4" s="1"/>
  <c r="N525" i="4" s="1"/>
  <c r="N526" i="4" s="1"/>
  <c r="N527" i="4" s="1"/>
  <c r="N528" i="4" s="1"/>
  <c r="N529" i="4" s="1"/>
  <c r="N530" i="4" s="1"/>
  <c r="N531" i="4" s="1"/>
  <c r="N532" i="4" s="1"/>
  <c r="N533" i="4" s="1"/>
  <c r="N534" i="4" s="1"/>
  <c r="N535" i="4" s="1"/>
  <c r="N536" i="4" s="1"/>
  <c r="N537" i="4" s="1"/>
  <c r="N538" i="4" s="1"/>
  <c r="N539" i="4" s="1"/>
  <c r="N540" i="4" s="1"/>
  <c r="N541" i="4" s="1"/>
  <c r="N542" i="4" s="1"/>
  <c r="N543" i="4" s="1"/>
  <c r="N544" i="4" s="1"/>
  <c r="N545" i="4" s="1"/>
  <c r="N546" i="4" s="1"/>
  <c r="N547" i="4" s="1"/>
  <c r="N548" i="4" s="1"/>
  <c r="N549" i="4" s="1"/>
  <c r="N550" i="4" s="1"/>
  <c r="N551" i="4" s="1"/>
  <c r="N552" i="4" s="1"/>
  <c r="N553" i="4" s="1"/>
  <c r="N554" i="4" s="1"/>
  <c r="N555" i="4" s="1"/>
  <c r="N556" i="4" s="1"/>
  <c r="N557" i="4" s="1"/>
  <c r="N558" i="4" s="1"/>
  <c r="N559" i="4" s="1"/>
  <c r="N560" i="4" s="1"/>
  <c r="N561" i="4" s="1"/>
  <c r="N562" i="4" s="1"/>
  <c r="N563" i="4" s="1"/>
  <c r="N564" i="4" s="1"/>
  <c r="N565" i="4" s="1"/>
  <c r="N566" i="4" s="1"/>
  <c r="N567" i="4" s="1"/>
  <c r="N568" i="4" s="1"/>
  <c r="N569" i="4" s="1"/>
  <c r="N570" i="4" s="1"/>
  <c r="N571" i="4" s="1"/>
  <c r="N572" i="4" s="1"/>
  <c r="N573" i="4" s="1"/>
  <c r="N574" i="4" s="1"/>
  <c r="N575" i="4" s="1"/>
  <c r="N576" i="4" s="1"/>
  <c r="N577" i="4" s="1"/>
  <c r="N578" i="4" s="1"/>
  <c r="N579" i="4" s="1"/>
  <c r="N580" i="4" s="1"/>
  <c r="N581" i="4" s="1"/>
  <c r="N582" i="4" s="1"/>
  <c r="N583" i="4" s="1"/>
  <c r="N584" i="4" s="1"/>
  <c r="N585" i="4" s="1"/>
  <c r="N586" i="4" s="1"/>
  <c r="N587" i="4" s="1"/>
  <c r="N588" i="4" s="1"/>
  <c r="N589" i="4" s="1"/>
  <c r="N590" i="4" s="1"/>
  <c r="N591" i="4" s="1"/>
  <c r="N592" i="4" s="1"/>
  <c r="N593" i="4" s="1"/>
  <c r="N594" i="4" s="1"/>
  <c r="N595" i="4" s="1"/>
  <c r="N596" i="4" s="1"/>
  <c r="N597" i="4" s="1"/>
  <c r="N598" i="4" s="1"/>
  <c r="N599" i="4" s="1"/>
  <c r="N600" i="4" s="1"/>
  <c r="N601" i="4" s="1"/>
  <c r="N602" i="4" s="1"/>
  <c r="N603" i="4" s="1"/>
  <c r="N604" i="4" s="1"/>
  <c r="N605" i="4" s="1"/>
  <c r="N606" i="4" s="1"/>
  <c r="N607" i="4" s="1"/>
  <c r="N608" i="4" s="1"/>
  <c r="N609" i="4" s="1"/>
  <c r="N610" i="4" s="1"/>
  <c r="N611" i="4" s="1"/>
  <c r="N612" i="4" s="1"/>
  <c r="N613" i="4" s="1"/>
  <c r="N614" i="4" s="1"/>
  <c r="N615" i="4" s="1"/>
  <c r="N616" i="4" s="1"/>
  <c r="N617" i="4" s="1"/>
  <c r="N618" i="4" s="1"/>
  <c r="N619" i="4" s="1"/>
  <c r="N620" i="4" s="1"/>
  <c r="N621" i="4" s="1"/>
  <c r="N622" i="4" s="1"/>
  <c r="N623" i="4" s="1"/>
  <c r="N624" i="4" s="1"/>
  <c r="N625" i="4" s="1"/>
  <c r="N626" i="4" s="1"/>
  <c r="N627" i="4" s="1"/>
  <c r="N628" i="4" s="1"/>
  <c r="N629" i="4" s="1"/>
  <c r="N630" i="4" s="1"/>
  <c r="N631" i="4" s="1"/>
  <c r="N632" i="4" s="1"/>
  <c r="N633" i="4" s="1"/>
  <c r="N634" i="4" s="1"/>
  <c r="N635" i="4" s="1"/>
  <c r="N636" i="4" s="1"/>
  <c r="N637" i="4" s="1"/>
  <c r="N638" i="4" s="1"/>
  <c r="N639" i="4" s="1"/>
  <c r="N640" i="4" s="1"/>
  <c r="N641" i="4" s="1"/>
  <c r="N642" i="4" s="1"/>
  <c r="N643" i="4" s="1"/>
  <c r="N644" i="4" s="1"/>
  <c r="N645" i="4" s="1"/>
  <c r="N646" i="4" s="1"/>
  <c r="N647" i="4" s="1"/>
  <c r="N648" i="4" s="1"/>
  <c r="N649" i="4" s="1"/>
  <c r="N650" i="4" s="1"/>
  <c r="N651" i="4" s="1"/>
  <c r="N652" i="4" s="1"/>
  <c r="N653" i="4" s="1"/>
  <c r="N654" i="4" s="1"/>
  <c r="N655" i="4" s="1"/>
  <c r="N656" i="4" s="1"/>
  <c r="N657" i="4" s="1"/>
  <c r="N658" i="4" s="1"/>
  <c r="N659" i="4" s="1"/>
  <c r="N660" i="4" s="1"/>
  <c r="N661" i="4" s="1"/>
  <c r="N662" i="4" s="1"/>
  <c r="N663" i="4" s="1"/>
  <c r="N664" i="4" s="1"/>
  <c r="N665" i="4" s="1"/>
  <c r="N666" i="4" s="1"/>
  <c r="N667" i="4" s="1"/>
  <c r="N668" i="4" s="1"/>
  <c r="N669" i="4" s="1"/>
  <c r="N670" i="4" s="1"/>
  <c r="N671" i="4" s="1"/>
  <c r="N672" i="4" s="1"/>
  <c r="N673" i="4" s="1"/>
  <c r="N674" i="4" s="1"/>
  <c r="N675" i="4" s="1"/>
  <c r="N676" i="4" s="1"/>
  <c r="N677" i="4" s="1"/>
  <c r="N678" i="4" s="1"/>
  <c r="N679" i="4" s="1"/>
  <c r="N680" i="4" s="1"/>
  <c r="N681" i="4" s="1"/>
  <c r="N682" i="4" s="1"/>
  <c r="N683" i="4" s="1"/>
  <c r="N684" i="4" s="1"/>
  <c r="N685" i="4" s="1"/>
  <c r="N686" i="4" s="1"/>
  <c r="N687" i="4" s="1"/>
  <c r="N688" i="4" s="1"/>
  <c r="N689" i="4" s="1"/>
  <c r="N690" i="4" s="1"/>
  <c r="N691" i="4" s="1"/>
  <c r="N692" i="4" s="1"/>
  <c r="N693" i="4" s="1"/>
  <c r="N694" i="4" s="1"/>
  <c r="N695" i="4" s="1"/>
  <c r="N696" i="4" s="1"/>
  <c r="N697" i="4" s="1"/>
  <c r="N698" i="4" s="1"/>
  <c r="N699" i="4" s="1"/>
  <c r="N700" i="4" s="1"/>
  <c r="N701" i="4" s="1"/>
  <c r="N702" i="4" s="1"/>
  <c r="N703" i="4" s="1"/>
  <c r="N704" i="4" s="1"/>
  <c r="N705" i="4" s="1"/>
  <c r="N706" i="4" s="1"/>
  <c r="N707" i="4" s="1"/>
  <c r="N708" i="4" s="1"/>
  <c r="N709" i="4" s="1"/>
  <c r="N710" i="4" s="1"/>
  <c r="N711" i="4" s="1"/>
  <c r="N712" i="4" s="1"/>
  <c r="N713" i="4" s="1"/>
  <c r="N714" i="4" s="1"/>
  <c r="N715" i="4" s="1"/>
  <c r="N716" i="4" s="1"/>
  <c r="N717" i="4" s="1"/>
  <c r="N718" i="4" s="1"/>
  <c r="N719" i="4" s="1"/>
  <c r="N720" i="4" s="1"/>
  <c r="N721" i="4" s="1"/>
  <c r="N722" i="4" s="1"/>
  <c r="N723" i="4" s="1"/>
  <c r="N724" i="4" s="1"/>
  <c r="N725" i="4" s="1"/>
  <c r="N726" i="4" s="1"/>
  <c r="N727" i="4" s="1"/>
  <c r="N728" i="4" s="1"/>
  <c r="N729" i="4" s="1"/>
  <c r="N730" i="4" s="1"/>
  <c r="N731" i="4" s="1"/>
  <c r="N732" i="4" s="1"/>
  <c r="N733" i="4" s="1"/>
  <c r="N734" i="4" s="1"/>
  <c r="N735" i="4" s="1"/>
  <c r="N736" i="4" s="1"/>
  <c r="N737" i="4" s="1"/>
  <c r="N738" i="4" s="1"/>
  <c r="N739" i="4" s="1"/>
  <c r="N740" i="4" s="1"/>
  <c r="N741" i="4" s="1"/>
  <c r="N742" i="4" s="1"/>
  <c r="N743" i="4" s="1"/>
  <c r="N744" i="4" s="1"/>
  <c r="N745" i="4" s="1"/>
  <c r="N746" i="4" s="1"/>
  <c r="N747" i="4" s="1"/>
  <c r="N748" i="4" s="1"/>
  <c r="N749" i="4" s="1"/>
  <c r="N750" i="4" s="1"/>
  <c r="N751" i="4" s="1"/>
  <c r="N752" i="4" s="1"/>
  <c r="N753" i="4" s="1"/>
  <c r="N754" i="4" s="1"/>
  <c r="N755" i="4" s="1"/>
  <c r="N756" i="4" s="1"/>
  <c r="N757" i="4" s="1"/>
  <c r="N758" i="4" s="1"/>
  <c r="N759" i="4" s="1"/>
  <c r="N760" i="4" s="1"/>
  <c r="N761" i="4" s="1"/>
  <c r="N762" i="4" s="1"/>
  <c r="N763" i="4" s="1"/>
  <c r="N764" i="4" s="1"/>
  <c r="N765" i="4" s="1"/>
  <c r="N766" i="4" s="1"/>
  <c r="N767" i="4" s="1"/>
  <c r="N768" i="4" s="1"/>
  <c r="N769" i="4" s="1"/>
  <c r="N770" i="4" s="1"/>
  <c r="N771" i="4" s="1"/>
  <c r="N772" i="4" s="1"/>
  <c r="N773" i="4" s="1"/>
  <c r="N774" i="4" s="1"/>
  <c r="N775" i="4" s="1"/>
  <c r="N776" i="4" s="1"/>
  <c r="N777" i="4" s="1"/>
  <c r="N778" i="4" s="1"/>
  <c r="N779" i="4" s="1"/>
  <c r="N780" i="4" s="1"/>
  <c r="N781" i="4" s="1"/>
  <c r="N782" i="4" s="1"/>
  <c r="N783" i="4" s="1"/>
  <c r="N784" i="4" s="1"/>
  <c r="N785" i="4" s="1"/>
  <c r="N786" i="4" s="1"/>
  <c r="N787" i="4" s="1"/>
  <c r="N788" i="4" s="1"/>
  <c r="N789" i="4" s="1"/>
  <c r="N790" i="4" s="1"/>
  <c r="N791" i="4" s="1"/>
  <c r="N792" i="4" s="1"/>
  <c r="N793" i="4" s="1"/>
  <c r="N794" i="4" s="1"/>
  <c r="N795" i="4" s="1"/>
  <c r="N796" i="4" s="1"/>
  <c r="N797" i="4" s="1"/>
  <c r="N798" i="4" s="1"/>
  <c r="N799" i="4" s="1"/>
  <c r="N800" i="4" s="1"/>
  <c r="N801" i="4" s="1"/>
  <c r="N802" i="4" s="1"/>
  <c r="N803" i="4" s="1"/>
  <c r="N804" i="4" s="1"/>
  <c r="N805" i="4" s="1"/>
  <c r="N806" i="4" s="1"/>
  <c r="N807" i="4" s="1"/>
  <c r="N808" i="4" s="1"/>
  <c r="N809" i="4" s="1"/>
  <c r="N810" i="4" s="1"/>
  <c r="N811" i="4" s="1"/>
  <c r="N812" i="4" s="1"/>
  <c r="N813" i="4" s="1"/>
  <c r="N814" i="4" s="1"/>
  <c r="N815" i="4" s="1"/>
  <c r="N816" i="4" s="1"/>
  <c r="N817" i="4" s="1"/>
  <c r="N818" i="4" s="1"/>
  <c r="N819" i="4" s="1"/>
  <c r="N820" i="4" s="1"/>
  <c r="N821" i="4" s="1"/>
  <c r="N822" i="4" s="1"/>
  <c r="N823" i="4" s="1"/>
  <c r="N824" i="4" s="1"/>
  <c r="N825" i="4" s="1"/>
  <c r="N826" i="4" s="1"/>
  <c r="N827" i="4" s="1"/>
  <c r="N828" i="4" s="1"/>
  <c r="N829" i="4" s="1"/>
  <c r="N830" i="4" s="1"/>
  <c r="N831" i="4" s="1"/>
  <c r="N832" i="4" s="1"/>
  <c r="N833" i="4" s="1"/>
  <c r="N834" i="4" s="1"/>
  <c r="N835" i="4" s="1"/>
  <c r="N836" i="4" s="1"/>
  <c r="N837" i="4" s="1"/>
  <c r="N838" i="4" s="1"/>
  <c r="N839" i="4" s="1"/>
  <c r="N840" i="4" s="1"/>
  <c r="N841" i="4" s="1"/>
  <c r="N842" i="4" s="1"/>
  <c r="N843" i="4" s="1"/>
  <c r="N844" i="4" s="1"/>
  <c r="N845" i="4" s="1"/>
  <c r="N846" i="4" s="1"/>
  <c r="N847" i="4" s="1"/>
  <c r="N848" i="4" s="1"/>
  <c r="N849" i="4" s="1"/>
  <c r="N850" i="4" s="1"/>
  <c r="N851" i="4" s="1"/>
  <c r="N852" i="4" s="1"/>
  <c r="N853" i="4" s="1"/>
  <c r="N854" i="4" s="1"/>
  <c r="N855" i="4" s="1"/>
  <c r="N856" i="4" s="1"/>
  <c r="N857" i="4" s="1"/>
  <c r="N858" i="4" s="1"/>
  <c r="N859" i="4" s="1"/>
  <c r="N860" i="4" s="1"/>
  <c r="N861" i="4" s="1"/>
  <c r="N862" i="4" s="1"/>
  <c r="N863" i="4" s="1"/>
  <c r="N864" i="4" s="1"/>
  <c r="N865" i="4" s="1"/>
  <c r="N866" i="4" s="1"/>
  <c r="N867" i="4" s="1"/>
  <c r="N868" i="4" s="1"/>
  <c r="N869" i="4" s="1"/>
  <c r="N870" i="4" s="1"/>
  <c r="N871" i="4" s="1"/>
  <c r="N872" i="4" s="1"/>
  <c r="N873" i="4" s="1"/>
  <c r="N874" i="4" s="1"/>
  <c r="N875" i="4" s="1"/>
  <c r="N876" i="4" s="1"/>
  <c r="N877" i="4" s="1"/>
  <c r="N878" i="4" s="1"/>
  <c r="N879" i="4" s="1"/>
  <c r="N880" i="4" s="1"/>
  <c r="N881" i="4" s="1"/>
  <c r="N882" i="4" s="1"/>
  <c r="N883" i="4" s="1"/>
  <c r="N884" i="4" s="1"/>
  <c r="N885" i="4" s="1"/>
  <c r="N886" i="4" s="1"/>
  <c r="N887" i="4" s="1"/>
  <c r="N888" i="4" s="1"/>
  <c r="N889" i="4" s="1"/>
  <c r="N890" i="4" s="1"/>
  <c r="N891" i="4" s="1"/>
  <c r="N892" i="4" s="1"/>
  <c r="N893" i="4" s="1"/>
  <c r="N894" i="4" s="1"/>
  <c r="N895" i="4" s="1"/>
  <c r="N896" i="4" s="1"/>
  <c r="N897" i="4" s="1"/>
  <c r="N898" i="4" s="1"/>
  <c r="N899" i="4" s="1"/>
  <c r="N900" i="4" s="1"/>
  <c r="N901" i="4" s="1"/>
  <c r="N902" i="4" s="1"/>
  <c r="N903" i="4" s="1"/>
  <c r="N904" i="4" s="1"/>
  <c r="N905" i="4" s="1"/>
  <c r="N906" i="4" s="1"/>
  <c r="N907" i="4" s="1"/>
  <c r="N908" i="4" s="1"/>
  <c r="N909" i="4" s="1"/>
  <c r="N910" i="4" s="1"/>
  <c r="N911" i="4" s="1"/>
  <c r="N912" i="4" s="1"/>
  <c r="N913" i="4" s="1"/>
  <c r="N914" i="4" s="1"/>
  <c r="N915" i="4" s="1"/>
  <c r="N916" i="4" s="1"/>
  <c r="N917" i="4" s="1"/>
  <c r="N918" i="4" s="1"/>
  <c r="N919" i="4" s="1"/>
  <c r="N920" i="4" s="1"/>
  <c r="N921" i="4" s="1"/>
  <c r="N922" i="4" s="1"/>
  <c r="N923" i="4" s="1"/>
  <c r="N924" i="4" s="1"/>
  <c r="N925" i="4" s="1"/>
  <c r="N926" i="4" s="1"/>
  <c r="N927" i="4" s="1"/>
  <c r="N928" i="4" s="1"/>
  <c r="N929" i="4" s="1"/>
  <c r="N930" i="4" s="1"/>
  <c r="N931" i="4" s="1"/>
  <c r="N932" i="4" s="1"/>
  <c r="N933" i="4" s="1"/>
  <c r="N934" i="4" s="1"/>
  <c r="N935" i="4" s="1"/>
  <c r="N936" i="4" s="1"/>
  <c r="N937" i="4" s="1"/>
  <c r="N938" i="4" s="1"/>
  <c r="N939" i="4" s="1"/>
  <c r="N940" i="4" s="1"/>
  <c r="N941" i="4" s="1"/>
  <c r="N942" i="4" s="1"/>
  <c r="N943" i="4" s="1"/>
  <c r="N944" i="4" s="1"/>
  <c r="N945" i="4" s="1"/>
  <c r="N946" i="4" s="1"/>
  <c r="N947" i="4" s="1"/>
  <c r="N948" i="4" s="1"/>
  <c r="N949" i="4" s="1"/>
  <c r="N950" i="4" s="1"/>
  <c r="N951" i="4" s="1"/>
  <c r="N952" i="4" s="1"/>
  <c r="N953" i="4" s="1"/>
  <c r="N954" i="4" s="1"/>
  <c r="N955" i="4" s="1"/>
  <c r="N956" i="4" s="1"/>
  <c r="N957" i="4" s="1"/>
  <c r="N958" i="4" s="1"/>
  <c r="N959" i="4" s="1"/>
  <c r="N960" i="4" s="1"/>
  <c r="N961" i="4" s="1"/>
  <c r="N962" i="4" s="1"/>
  <c r="N963" i="4" s="1"/>
  <c r="N964" i="4" s="1"/>
  <c r="N965" i="4" s="1"/>
  <c r="N966" i="4" s="1"/>
  <c r="N967" i="4" s="1"/>
  <c r="N968" i="4" s="1"/>
  <c r="N969" i="4" s="1"/>
  <c r="N970" i="4" s="1"/>
  <c r="N971" i="4" s="1"/>
  <c r="N972" i="4" s="1"/>
  <c r="N973" i="4" s="1"/>
  <c r="N974" i="4" s="1"/>
  <c r="N975" i="4" s="1"/>
  <c r="N976" i="4" s="1"/>
  <c r="N977" i="4" s="1"/>
  <c r="N978" i="4" s="1"/>
  <c r="N979" i="4" s="1"/>
  <c r="N980" i="4" s="1"/>
  <c r="N981" i="4" s="1"/>
  <c r="N982" i="4" s="1"/>
  <c r="N983" i="4" s="1"/>
  <c r="N984" i="4" s="1"/>
  <c r="N985" i="4" s="1"/>
  <c r="N986" i="4" s="1"/>
  <c r="N987" i="4" s="1"/>
  <c r="N988" i="4" s="1"/>
  <c r="N989" i="4" s="1"/>
  <c r="N990" i="4" s="1"/>
  <c r="N991" i="4" s="1"/>
  <c r="N992" i="4" s="1"/>
  <c r="N993" i="4" s="1"/>
  <c r="N994" i="4" s="1"/>
  <c r="N995" i="4" s="1"/>
  <c r="N996" i="4" s="1"/>
  <c r="N997" i="4" s="1"/>
  <c r="N998" i="4" s="1"/>
  <c r="N999" i="4" s="1"/>
  <c r="N1000" i="4" s="1"/>
  <c r="N1001" i="4" s="1"/>
  <c r="N1002" i="4" s="1"/>
  <c r="N1003" i="4" s="1"/>
  <c r="N1004" i="4" s="1"/>
  <c r="N1005" i="4" s="1"/>
  <c r="N1006" i="4" s="1"/>
  <c r="N1007" i="4" s="1"/>
  <c r="N1008" i="4" s="1"/>
  <c r="N1009" i="4" s="1"/>
  <c r="N1010" i="4" s="1"/>
  <c r="N1011" i="4" s="1"/>
  <c r="N1012" i="4" s="1"/>
  <c r="N1013" i="4" s="1"/>
  <c r="N1014" i="4" s="1"/>
  <c r="N1015" i="4" s="1"/>
  <c r="N1016" i="4" s="1"/>
  <c r="N1017" i="4" s="1"/>
  <c r="N1018" i="4" s="1"/>
  <c r="N1019" i="4" s="1"/>
  <c r="N1020" i="4" s="1"/>
  <c r="N1021" i="4" s="1"/>
  <c r="N1022" i="4" s="1"/>
  <c r="N1023" i="4" s="1"/>
  <c r="N1024" i="4" s="1"/>
  <c r="N1025" i="4" s="1"/>
  <c r="N1026" i="4" s="1"/>
  <c r="N1027" i="4" s="1"/>
  <c r="N1028" i="4" s="1"/>
  <c r="N1029" i="4" s="1"/>
  <c r="N1030" i="4" s="1"/>
  <c r="N1031" i="4" s="1"/>
  <c r="N1032" i="4" s="1"/>
  <c r="N1033" i="4" s="1"/>
  <c r="N1034" i="4" s="1"/>
  <c r="N1035" i="4" s="1"/>
  <c r="N1036" i="4" s="1"/>
  <c r="N1037" i="4" s="1"/>
  <c r="N1038" i="4" s="1"/>
  <c r="N1039" i="4" s="1"/>
  <c r="N1040" i="4" s="1"/>
  <c r="N1041" i="4" s="1"/>
  <c r="N1042" i="4" s="1"/>
  <c r="N1043" i="4" s="1"/>
  <c r="N1044" i="4" s="1"/>
  <c r="N1045" i="4" s="1"/>
  <c r="N1046" i="4" s="1"/>
  <c r="N1047" i="4" s="1"/>
  <c r="N1048" i="4" s="1"/>
  <c r="N1049" i="4" s="1"/>
  <c r="N1050" i="4" s="1"/>
  <c r="N1051" i="4" s="1"/>
  <c r="N1052" i="4" s="1"/>
  <c r="N1053" i="4" s="1"/>
  <c r="N1054" i="4" s="1"/>
  <c r="N1055" i="4" s="1"/>
  <c r="N1056" i="4" s="1"/>
  <c r="N1057" i="4" s="1"/>
  <c r="N1058" i="4" s="1"/>
  <c r="N1059" i="4" s="1"/>
  <c r="N1060" i="4" s="1"/>
  <c r="N1061" i="4" s="1"/>
  <c r="N1062" i="4" s="1"/>
  <c r="N1063" i="4" s="1"/>
  <c r="N1064" i="4" s="1"/>
  <c r="N1065" i="4" s="1"/>
  <c r="N1066" i="4" s="1"/>
  <c r="N1067" i="4" s="1"/>
  <c r="N1068" i="4" s="1"/>
  <c r="N1069" i="4" s="1"/>
  <c r="N1070" i="4" s="1"/>
  <c r="N1071" i="4" s="1"/>
  <c r="N1072" i="4" s="1"/>
  <c r="N1073" i="4" s="1"/>
  <c r="N1074" i="4" s="1"/>
  <c r="N1075" i="4" s="1"/>
  <c r="N1076" i="4" s="1"/>
  <c r="N1077" i="4" s="1"/>
  <c r="N1078" i="4" s="1"/>
  <c r="N1079" i="4" s="1"/>
  <c r="N1080" i="4" s="1"/>
  <c r="N1081" i="4" s="1"/>
  <c r="N1082" i="4" s="1"/>
  <c r="N1083" i="4" s="1"/>
  <c r="N1084" i="4" s="1"/>
  <c r="N1085" i="4" s="1"/>
  <c r="N1086" i="4" s="1"/>
  <c r="N1087" i="4" s="1"/>
  <c r="N1088" i="4" s="1"/>
  <c r="N1089" i="4" s="1"/>
  <c r="N1090" i="4" s="1"/>
  <c r="N1091" i="4" s="1"/>
  <c r="N1092" i="4" s="1"/>
  <c r="N1093" i="4" s="1"/>
  <c r="N1094" i="4" s="1"/>
  <c r="N1095" i="4" s="1"/>
  <c r="N1096" i="4" s="1"/>
  <c r="N1097" i="4" s="1"/>
  <c r="N1098" i="4" s="1"/>
  <c r="N1099" i="4" s="1"/>
  <c r="N1100" i="4" s="1"/>
  <c r="N1101" i="4" s="1"/>
  <c r="N1102" i="4" s="1"/>
  <c r="N1103" i="4" s="1"/>
  <c r="N1104" i="4" s="1"/>
  <c r="N1105" i="4" s="1"/>
  <c r="N1106" i="4" s="1"/>
  <c r="N1107" i="4" s="1"/>
  <c r="N1108" i="4" s="1"/>
  <c r="N1109" i="4" s="1"/>
  <c r="N1110" i="4" s="1"/>
  <c r="N1111" i="4" s="1"/>
  <c r="N1112" i="4" s="1"/>
  <c r="N1113" i="4" s="1"/>
  <c r="N1114" i="4" s="1"/>
  <c r="N1115" i="4" s="1"/>
  <c r="N1116" i="4" s="1"/>
  <c r="N1117" i="4" s="1"/>
  <c r="N1118" i="4" s="1"/>
  <c r="N1119" i="4" s="1"/>
  <c r="N1120" i="4" s="1"/>
  <c r="N1121" i="4" s="1"/>
  <c r="N1122" i="4" s="1"/>
  <c r="N1123" i="4" s="1"/>
  <c r="N1124" i="4" s="1"/>
  <c r="N1125" i="4" s="1"/>
  <c r="N1126" i="4" s="1"/>
  <c r="N1127" i="4" s="1"/>
  <c r="N1128" i="4" s="1"/>
  <c r="N1129" i="4" s="1"/>
  <c r="N1130" i="4" s="1"/>
  <c r="N1131" i="4" s="1"/>
  <c r="N1132" i="4" s="1"/>
  <c r="N1133" i="4" s="1"/>
  <c r="N1134" i="4" s="1"/>
  <c r="N1135" i="4" s="1"/>
  <c r="N1136" i="4" s="1"/>
  <c r="N1137" i="4" s="1"/>
  <c r="N1138" i="4" s="1"/>
  <c r="N1139" i="4" s="1"/>
  <c r="N1140" i="4" s="1"/>
  <c r="N1141" i="4" s="1"/>
  <c r="N1142" i="4" s="1"/>
  <c r="N1143" i="4" s="1"/>
  <c r="N1144" i="4" s="1"/>
  <c r="N1145" i="4" s="1"/>
  <c r="N1146" i="4" s="1"/>
  <c r="N1147" i="4" s="1"/>
  <c r="N1148" i="4" s="1"/>
  <c r="N1149" i="4" s="1"/>
  <c r="N1150" i="4" s="1"/>
  <c r="N1151" i="4" s="1"/>
  <c r="N1152" i="4" s="1"/>
  <c r="N1153" i="4" s="1"/>
  <c r="N1154" i="4" s="1"/>
  <c r="N1155" i="4" s="1"/>
  <c r="N1156" i="4" s="1"/>
  <c r="N1157" i="4" s="1"/>
  <c r="N1158" i="4" s="1"/>
  <c r="N1159" i="4" s="1"/>
  <c r="N1160" i="4" s="1"/>
  <c r="N1161" i="4" s="1"/>
  <c r="N1162" i="4" s="1"/>
  <c r="N1163" i="4" s="1"/>
  <c r="N1164" i="4" s="1"/>
  <c r="N1165" i="4" s="1"/>
  <c r="N1166" i="4" s="1"/>
  <c r="N1167" i="4" s="1"/>
  <c r="N1168" i="4" s="1"/>
  <c r="N1169" i="4" s="1"/>
  <c r="N1170" i="4" s="1"/>
  <c r="N1171" i="4" s="1"/>
  <c r="N1172" i="4" s="1"/>
  <c r="N1173" i="4" s="1"/>
  <c r="N1174" i="4" s="1"/>
  <c r="N1175" i="4" s="1"/>
  <c r="N1176" i="4" s="1"/>
  <c r="N1177" i="4" s="1"/>
  <c r="N1178" i="4" s="1"/>
  <c r="N1179" i="4" s="1"/>
  <c r="N1180" i="4" s="1"/>
  <c r="N1181" i="4" s="1"/>
  <c r="N1182" i="4" s="1"/>
  <c r="N1183" i="4" s="1"/>
  <c r="N1184" i="4" s="1"/>
  <c r="N1185" i="4" s="1"/>
  <c r="N1186" i="4" s="1"/>
  <c r="N1187" i="4" s="1"/>
  <c r="N1188" i="4" s="1"/>
  <c r="N1189" i="4" s="1"/>
  <c r="N1190" i="4" s="1"/>
  <c r="N1191" i="4" s="1"/>
  <c r="N1192" i="4" s="1"/>
  <c r="N1193" i="4" s="1"/>
  <c r="N1194" i="4" s="1"/>
  <c r="N1195" i="4" s="1"/>
  <c r="N1196" i="4" s="1"/>
  <c r="N1197" i="4" s="1"/>
  <c r="N1198" i="4" s="1"/>
  <c r="N1199" i="4" s="1"/>
  <c r="N1200" i="4" s="1"/>
  <c r="N1201" i="4" s="1"/>
  <c r="N1202" i="4" s="1"/>
  <c r="N1203" i="4" s="1"/>
  <c r="N1204" i="4" s="1"/>
  <c r="N1205" i="4" s="1"/>
  <c r="N1206" i="4" s="1"/>
  <c r="N1207" i="4" s="1"/>
  <c r="N1208" i="4" s="1"/>
  <c r="N1209" i="4" s="1"/>
  <c r="N1210" i="4" s="1"/>
  <c r="N1211" i="4" s="1"/>
  <c r="N1212" i="4" s="1"/>
  <c r="N1213" i="4" s="1"/>
  <c r="N1214" i="4" s="1"/>
  <c r="N1215" i="4" s="1"/>
  <c r="N1216" i="4" s="1"/>
  <c r="N1217" i="4" s="1"/>
  <c r="N1218" i="4" s="1"/>
  <c r="N1219" i="4" s="1"/>
  <c r="N1220" i="4" s="1"/>
  <c r="N1221" i="4" s="1"/>
  <c r="N1222" i="4" s="1"/>
  <c r="N1223" i="4" s="1"/>
  <c r="N1224" i="4" s="1"/>
  <c r="N1225" i="4" s="1"/>
  <c r="N1226" i="4" s="1"/>
  <c r="N1227" i="4" s="1"/>
  <c r="N1228" i="4" s="1"/>
  <c r="N1229" i="4" s="1"/>
  <c r="N1230" i="4" s="1"/>
  <c r="N1231" i="4" s="1"/>
  <c r="N1232" i="4" s="1"/>
  <c r="N1233" i="4" s="1"/>
  <c r="N1234" i="4" s="1"/>
  <c r="N1235" i="4" s="1"/>
  <c r="N1236" i="4" s="1"/>
  <c r="N1237" i="4" s="1"/>
  <c r="N1238" i="4" s="1"/>
  <c r="N1239" i="4" s="1"/>
  <c r="N1240" i="4" s="1"/>
  <c r="N1241" i="4" s="1"/>
  <c r="N1242" i="4" s="1"/>
  <c r="N1243" i="4" s="1"/>
  <c r="N1244" i="4" s="1"/>
  <c r="N1245" i="4" s="1"/>
  <c r="N1246" i="4" s="1"/>
  <c r="N1247" i="4" s="1"/>
  <c r="N1248" i="4" s="1"/>
  <c r="N1249" i="4" s="1"/>
  <c r="N1250" i="4" s="1"/>
  <c r="N1251" i="4" s="1"/>
  <c r="N1252" i="4" s="1"/>
  <c r="N1253" i="4" s="1"/>
  <c r="N1254" i="4" s="1"/>
  <c r="N1255" i="4" s="1"/>
  <c r="N1256" i="4" s="1"/>
  <c r="N1257" i="4" s="1"/>
  <c r="N1258" i="4" s="1"/>
  <c r="N1259" i="4" s="1"/>
  <c r="N1260" i="4" s="1"/>
  <c r="N1261" i="4" s="1"/>
  <c r="N1262" i="4" s="1"/>
  <c r="N1263" i="4" s="1"/>
  <c r="N1264" i="4" s="1"/>
  <c r="N1265" i="4" s="1"/>
  <c r="N1266" i="4" s="1"/>
  <c r="N1267" i="4" s="1"/>
  <c r="N1268" i="4" s="1"/>
  <c r="N1269" i="4" s="1"/>
  <c r="N1270" i="4" s="1"/>
  <c r="N1271" i="4" s="1"/>
  <c r="N1272" i="4" s="1"/>
  <c r="N1273" i="4" s="1"/>
  <c r="N1274" i="4" s="1"/>
  <c r="N1275" i="4" s="1"/>
  <c r="N1276" i="4" s="1"/>
  <c r="N1277" i="4" s="1"/>
  <c r="N1278" i="4" s="1"/>
  <c r="N1279" i="4" s="1"/>
  <c r="N1280" i="4" s="1"/>
  <c r="N1281" i="4" s="1"/>
  <c r="N1282" i="4" s="1"/>
  <c r="N1283" i="4" s="1"/>
  <c r="N1284" i="4" s="1"/>
  <c r="N1285" i="4" s="1"/>
  <c r="N1286" i="4" s="1"/>
  <c r="N1287" i="4" s="1"/>
  <c r="N1288" i="4" s="1"/>
  <c r="N1289" i="4" s="1"/>
  <c r="N1290" i="4" s="1"/>
  <c r="N1291" i="4" s="1"/>
  <c r="N1292" i="4" s="1"/>
  <c r="N1293" i="4" s="1"/>
  <c r="N1294" i="4" s="1"/>
  <c r="N1295" i="4" s="1"/>
  <c r="N1296" i="4" s="1"/>
  <c r="N1297" i="4" s="1"/>
  <c r="N1298" i="4" s="1"/>
  <c r="N1299" i="4" s="1"/>
  <c r="N1300" i="4" s="1"/>
  <c r="N1301" i="4" s="1"/>
  <c r="N1302" i="4" s="1"/>
  <c r="N1303" i="4" s="1"/>
  <c r="N1304" i="4" s="1"/>
  <c r="N1305" i="4" s="1"/>
  <c r="N1306" i="4" s="1"/>
  <c r="N1307" i="4" s="1"/>
  <c r="N1308" i="4" s="1"/>
  <c r="N1309" i="4" s="1"/>
  <c r="D37" i="6"/>
  <c r="H35" i="13" s="1"/>
  <c r="V23" i="6"/>
  <c r="V24" i="6" s="1"/>
  <c r="T19" i="6"/>
  <c r="V19" i="6" s="1"/>
  <c r="T15" i="6"/>
  <c r="V15" i="6" s="1"/>
  <c r="T14" i="6"/>
  <c r="V14" i="6" s="1"/>
  <c r="T10" i="6"/>
  <c r="V10" i="6" s="1"/>
  <c r="T9" i="6"/>
  <c r="V9" i="6" s="1"/>
  <c r="F119" i="3"/>
  <c r="U34" i="6"/>
  <c r="V34" i="6" s="1"/>
  <c r="U33" i="6"/>
  <c r="V33" i="6" s="1"/>
  <c r="U36" i="6"/>
  <c r="V36" i="6" s="1"/>
  <c r="J90" i="6"/>
  <c r="L90" i="6" s="1"/>
  <c r="J88" i="6"/>
  <c r="L88" i="6" s="1"/>
  <c r="V48" i="6"/>
  <c r="V47" i="6"/>
  <c r="V43" i="6"/>
  <c r="J92" i="6"/>
  <c r="L92" i="6" s="1"/>
  <c r="R16" i="4"/>
  <c r="R10" i="4" s="1"/>
  <c r="H121" i="6"/>
  <c r="H126" i="6"/>
  <c r="T57" i="6"/>
  <c r="J76" i="6"/>
  <c r="L76" i="6" s="1"/>
  <c r="J77" i="6"/>
  <c r="L77" i="6" s="1"/>
  <c r="J7" i="6"/>
  <c r="I141" i="6" s="1"/>
  <c r="J141" i="6" s="1"/>
  <c r="T58" i="6"/>
  <c r="J9" i="6"/>
  <c r="J10" i="6"/>
  <c r="K10" i="6" s="1"/>
  <c r="AA7" i="4"/>
  <c r="AA8" i="4"/>
  <c r="AA9" i="4"/>
  <c r="AA10" i="4"/>
  <c r="J20" i="9"/>
  <c r="R24" i="9" s="1"/>
  <c r="L84" i="3"/>
  <c r="J6" i="9"/>
  <c r="J8" i="9"/>
  <c r="J12" i="9"/>
  <c r="J18" i="9"/>
  <c r="L137" i="4"/>
  <c r="M137" i="4"/>
  <c r="L1311" i="4"/>
  <c r="L138" i="4"/>
  <c r="M138" i="4"/>
  <c r="J13" i="9" l="1"/>
  <c r="U25" i="9"/>
  <c r="L22" i="9"/>
  <c r="O23" i="9"/>
  <c r="V71" i="6"/>
  <c r="Y90" i="4"/>
  <c r="L79" i="6"/>
  <c r="I115" i="6" s="1"/>
  <c r="L81" i="4"/>
  <c r="D27" i="4" s="1"/>
  <c r="D25" i="13" s="1"/>
  <c r="M139" i="4"/>
  <c r="L139" i="4"/>
  <c r="R21" i="4"/>
  <c r="D8" i="4" s="1"/>
  <c r="D6" i="13" s="1"/>
  <c r="Y100" i="4"/>
  <c r="X87" i="4"/>
  <c r="R33" i="4"/>
  <c r="R77" i="4" s="1"/>
  <c r="K9" i="6"/>
  <c r="K15" i="6" s="1"/>
  <c r="X74" i="4"/>
  <c r="R40" i="4"/>
  <c r="R49" i="4" s="1"/>
  <c r="T59" i="6"/>
  <c r="J149" i="6"/>
  <c r="J166" i="6" s="1"/>
  <c r="J32" i="4"/>
  <c r="J38" i="4" s="1"/>
  <c r="M38" i="4" s="1"/>
  <c r="V16" i="6"/>
  <c r="V17" i="6" s="1"/>
  <c r="X52" i="4"/>
  <c r="X53" i="4" s="1"/>
  <c r="R44" i="4"/>
  <c r="R52" i="4" s="1"/>
  <c r="J59" i="4"/>
  <c r="K59" i="4" s="1"/>
  <c r="J52" i="4"/>
  <c r="J56" i="4"/>
  <c r="J50" i="4"/>
  <c r="J55" i="4"/>
  <c r="K55" i="4" s="1"/>
  <c r="J51" i="4"/>
  <c r="J54" i="4"/>
  <c r="J58" i="4"/>
  <c r="J57" i="4"/>
  <c r="J49" i="4"/>
  <c r="J53" i="4"/>
  <c r="L53" i="4" s="1"/>
  <c r="Y92" i="4"/>
  <c r="I140" i="6"/>
  <c r="J140" i="6" s="1"/>
  <c r="T124" i="4"/>
  <c r="D12" i="4" s="1"/>
  <c r="D10" i="13" s="1"/>
  <c r="AA11" i="4"/>
  <c r="D37" i="4" s="1"/>
  <c r="D35" i="13" s="1"/>
  <c r="W38" i="4"/>
  <c r="D18" i="4" s="1"/>
  <c r="D16" i="13" s="1"/>
  <c r="W24" i="4"/>
  <c r="K16" i="6"/>
  <c r="D22" i="6" s="1"/>
  <c r="H20" i="13" s="1"/>
  <c r="I139" i="6"/>
  <c r="J139" i="6" s="1"/>
  <c r="V35" i="6"/>
  <c r="V37" i="6" s="1"/>
  <c r="D21" i="6" s="1"/>
  <c r="H19" i="13" s="1"/>
  <c r="W10" i="4"/>
  <c r="J25" i="6"/>
  <c r="I46" i="6" s="1"/>
  <c r="J48" i="6" s="1"/>
  <c r="R15" i="4"/>
  <c r="R17" i="4" s="1"/>
  <c r="D7" i="4" s="1"/>
  <c r="D5" i="13" s="1"/>
  <c r="K15" i="4"/>
  <c r="L11" i="6"/>
  <c r="X47" i="4"/>
  <c r="X48" i="4" s="1"/>
  <c r="W67" i="4"/>
  <c r="W68" i="4" s="1"/>
  <c r="W70" i="4" s="1"/>
  <c r="D21" i="4" s="1"/>
  <c r="D19" i="13" s="1"/>
  <c r="K9" i="4"/>
  <c r="L10" i="6" s="1"/>
  <c r="L94" i="6"/>
  <c r="V11" i="6"/>
  <c r="V12" i="6" s="1"/>
  <c r="K8" i="4"/>
  <c r="P1312" i="4"/>
  <c r="P137" i="4"/>
  <c r="P139" i="4"/>
  <c r="T112" i="4"/>
  <c r="M77" i="6"/>
  <c r="M79" i="6" s="1"/>
  <c r="U112" i="4"/>
  <c r="Y101" i="4"/>
  <c r="R9" i="4"/>
  <c r="R11" i="4" s="1"/>
  <c r="D6" i="4" s="1"/>
  <c r="D6" i="6" s="1"/>
  <c r="H4" i="13" s="1"/>
  <c r="F85" i="3"/>
  <c r="J7" i="9"/>
  <c r="J9" i="9" s="1"/>
  <c r="S24" i="9" s="1"/>
  <c r="S26" i="9" s="1"/>
  <c r="D33" i="9" s="1"/>
  <c r="D73" i="9" s="1"/>
  <c r="M90" i="6"/>
  <c r="M94" i="6" s="1"/>
  <c r="K91" i="4"/>
  <c r="D17" i="13"/>
  <c r="D19" i="6"/>
  <c r="H17" i="13" s="1"/>
  <c r="P138" i="4"/>
  <c r="P133" i="4"/>
  <c r="P134" i="4"/>
  <c r="P135" i="4"/>
  <c r="P136" i="4"/>
  <c r="P1311" i="4"/>
  <c r="J38" i="6"/>
  <c r="J39" i="6"/>
  <c r="K39" i="6" s="1"/>
  <c r="J34" i="6"/>
  <c r="K34" i="6" s="1"/>
  <c r="J33" i="6"/>
  <c r="J37" i="6"/>
  <c r="J36" i="6"/>
  <c r="K36" i="6" s="1"/>
  <c r="J148" i="6"/>
  <c r="J35" i="6"/>
  <c r="P23" i="9" l="1"/>
  <c r="P26" i="9" s="1"/>
  <c r="D19" i="9" s="1"/>
  <c r="D72" i="9" s="1"/>
  <c r="V25" i="9"/>
  <c r="V26" i="9" s="1"/>
  <c r="D46" i="9" s="1"/>
  <c r="D74" i="9" s="1"/>
  <c r="M22" i="9"/>
  <c r="M26" i="9" s="1"/>
  <c r="D6" i="9" s="1"/>
  <c r="D71" i="9" s="1"/>
  <c r="D7" i="9"/>
  <c r="D47" i="9"/>
  <c r="D20" i="9"/>
  <c r="D34" i="9"/>
  <c r="Y102" i="4"/>
  <c r="V21" i="6"/>
  <c r="V26" i="6" s="1"/>
  <c r="D20" i="6" s="1"/>
  <c r="H18" i="13" s="1"/>
  <c r="J115" i="6"/>
  <c r="D8" i="6"/>
  <c r="H6" i="13" s="1"/>
  <c r="L38" i="4"/>
  <c r="J37" i="4"/>
  <c r="K37" i="4" s="1"/>
  <c r="J35" i="4"/>
  <c r="K35" i="4" s="1"/>
  <c r="D26" i="6"/>
  <c r="H24" i="13" s="1"/>
  <c r="L140" i="4"/>
  <c r="P140" i="4" s="1"/>
  <c r="M140" i="4"/>
  <c r="D18" i="6"/>
  <c r="H16" i="13" s="1"/>
  <c r="T77" i="4"/>
  <c r="R48" i="4"/>
  <c r="R68" i="4" s="1"/>
  <c r="G11" i="10"/>
  <c r="M59" i="4"/>
  <c r="R47" i="4"/>
  <c r="L59" i="4"/>
  <c r="M53" i="4"/>
  <c r="J39" i="4"/>
  <c r="M39" i="4" s="1"/>
  <c r="J34" i="4"/>
  <c r="K38" i="4"/>
  <c r="M55" i="4"/>
  <c r="R34" i="4"/>
  <c r="R79" i="4" s="1"/>
  <c r="R80" i="4" s="1"/>
  <c r="N38" i="4"/>
  <c r="L55" i="4"/>
  <c r="J36" i="4"/>
  <c r="N36" i="4" s="1"/>
  <c r="J40" i="4"/>
  <c r="K40" i="4" s="1"/>
  <c r="D12" i="6"/>
  <c r="H10" i="13" s="1"/>
  <c r="R50" i="4"/>
  <c r="X57" i="4"/>
  <c r="X60" i="4" s="1"/>
  <c r="D20" i="4" s="1"/>
  <c r="D18" i="13" s="1"/>
  <c r="D7" i="6"/>
  <c r="H5" i="13" s="1"/>
  <c r="R51" i="4"/>
  <c r="J50" i="6"/>
  <c r="L50" i="6" s="1"/>
  <c r="S77" i="4"/>
  <c r="R61" i="4"/>
  <c r="J142" i="6"/>
  <c r="J56" i="6"/>
  <c r="L56" i="6" s="1"/>
  <c r="J59" i="6"/>
  <c r="J51" i="6"/>
  <c r="L51" i="6" s="1"/>
  <c r="J58" i="6"/>
  <c r="M58" i="6" s="1"/>
  <c r="L58" i="4"/>
  <c r="M58" i="4"/>
  <c r="K58" i="4"/>
  <c r="K53" i="4"/>
  <c r="J54" i="6"/>
  <c r="K54" i="6" s="1"/>
  <c r="J55" i="6"/>
  <c r="K55" i="6" s="1"/>
  <c r="K54" i="4"/>
  <c r="L54" i="4"/>
  <c r="M54" i="4"/>
  <c r="L51" i="4"/>
  <c r="M51" i="4"/>
  <c r="K51" i="4"/>
  <c r="J53" i="6"/>
  <c r="K53" i="6" s="1"/>
  <c r="J52" i="6"/>
  <c r="K52" i="6" s="1"/>
  <c r="M50" i="4"/>
  <c r="K50" i="4"/>
  <c r="L50" i="4"/>
  <c r="K56" i="4"/>
  <c r="L56" i="4"/>
  <c r="M56" i="4"/>
  <c r="J49" i="6"/>
  <c r="M49" i="6" s="1"/>
  <c r="K49" i="4"/>
  <c r="M49" i="4"/>
  <c r="L49" i="4"/>
  <c r="M52" i="4"/>
  <c r="L52" i="4"/>
  <c r="K52" i="4"/>
  <c r="J57" i="6"/>
  <c r="M57" i="6" s="1"/>
  <c r="M57" i="4"/>
  <c r="L57" i="4"/>
  <c r="K57" i="4"/>
  <c r="L16" i="6"/>
  <c r="D23" i="4"/>
  <c r="D21" i="13" s="1"/>
  <c r="K14" i="4"/>
  <c r="L9" i="6"/>
  <c r="L15" i="6" s="1"/>
  <c r="L48" i="6"/>
  <c r="M48" i="6"/>
  <c r="K48" i="6"/>
  <c r="R60" i="4"/>
  <c r="D4" i="13"/>
  <c r="M37" i="6"/>
  <c r="L37" i="6"/>
  <c r="N37" i="6"/>
  <c r="K37" i="6"/>
  <c r="K38" i="6"/>
  <c r="L38" i="6"/>
  <c r="M38" i="6"/>
  <c r="N38" i="6"/>
  <c r="J150" i="6"/>
  <c r="K153" i="6" s="1"/>
  <c r="J165" i="6"/>
  <c r="J167" i="6" s="1"/>
  <c r="K170" i="6" s="1"/>
  <c r="L35" i="6"/>
  <c r="K35" i="6"/>
  <c r="N35" i="6"/>
  <c r="M35" i="6"/>
  <c r="D75" i="9" l="1"/>
  <c r="D59" i="9" s="1"/>
  <c r="L4" i="13" s="1"/>
  <c r="D35" i="9"/>
  <c r="D36" i="9" s="1"/>
  <c r="D78" i="9"/>
  <c r="D8" i="9"/>
  <c r="D21" i="9"/>
  <c r="D22" i="9" s="1"/>
  <c r="D82" i="9" s="1"/>
  <c r="D77" i="9"/>
  <c r="D76" i="9"/>
  <c r="D48" i="9"/>
  <c r="D49" i="9" s="1"/>
  <c r="D84" i="9" s="1"/>
  <c r="D79" i="9"/>
  <c r="Y91" i="4"/>
  <c r="Y93" i="4" s="1"/>
  <c r="Y95" i="4" s="1"/>
  <c r="Y96" i="4" s="1"/>
  <c r="Y97" i="4" s="1"/>
  <c r="L141" i="4"/>
  <c r="P141" i="4" s="1"/>
  <c r="M141" i="4"/>
  <c r="R57" i="4"/>
  <c r="R66" i="4"/>
  <c r="R71" i="4"/>
  <c r="R72" i="4" s="1"/>
  <c r="R73" i="4" s="1"/>
  <c r="R74" i="4" s="1"/>
  <c r="S79" i="4" s="1"/>
  <c r="K36" i="4"/>
  <c r="K56" i="6"/>
  <c r="S78" i="4"/>
  <c r="K39" i="4"/>
  <c r="M36" i="4"/>
  <c r="M55" i="6"/>
  <c r="N39" i="4"/>
  <c r="L39" i="4"/>
  <c r="M56" i="6"/>
  <c r="L55" i="6"/>
  <c r="K51" i="6"/>
  <c r="M50" i="6"/>
  <c r="L36" i="4"/>
  <c r="L58" i="6"/>
  <c r="K58" i="6"/>
  <c r="K50" i="6"/>
  <c r="L54" i="6"/>
  <c r="M54" i="6"/>
  <c r="R62" i="4"/>
  <c r="R63" i="4" s="1"/>
  <c r="L57" i="6"/>
  <c r="L53" i="6"/>
  <c r="K57" i="6"/>
  <c r="M51" i="6"/>
  <c r="T78" i="4"/>
  <c r="L49" i="6"/>
  <c r="M52" i="6"/>
  <c r="M60" i="4"/>
  <c r="K49" i="6"/>
  <c r="L52" i="6"/>
  <c r="M53" i="6"/>
  <c r="L60" i="4"/>
  <c r="K60" i="4"/>
  <c r="Y104" i="4"/>
  <c r="K40" i="6"/>
  <c r="I112" i="6" s="1"/>
  <c r="D9" i="9" l="1"/>
  <c r="D81" i="9" s="1"/>
  <c r="D80" i="9"/>
  <c r="D60" i="9" s="1"/>
  <c r="D37" i="9"/>
  <c r="D83" i="9"/>
  <c r="D50" i="9"/>
  <c r="T79" i="4"/>
  <c r="T80" i="4" s="1"/>
  <c r="T84" i="4" s="1"/>
  <c r="M142" i="4"/>
  <c r="L142" i="4"/>
  <c r="P142" i="4" s="1"/>
  <c r="S80" i="4"/>
  <c r="S84" i="4" s="1"/>
  <c r="K41" i="4"/>
  <c r="K41" i="6" s="1"/>
  <c r="J112" i="6" s="1"/>
  <c r="M59" i="6"/>
  <c r="K59" i="6"/>
  <c r="L59" i="6"/>
  <c r="K61" i="4"/>
  <c r="K61" i="6" s="1"/>
  <c r="J113" i="6" s="1"/>
  <c r="D23" i="6"/>
  <c r="H21" i="13" s="1"/>
  <c r="D61" i="9" l="1"/>
  <c r="L6" i="13" s="1"/>
  <c r="L5" i="13"/>
  <c r="D39" i="9"/>
  <c r="D38" i="9"/>
  <c r="D52" i="9"/>
  <c r="D94" i="9" s="1"/>
  <c r="D51" i="9"/>
  <c r="D89" i="9" s="1"/>
  <c r="D10" i="9"/>
  <c r="D85" i="9"/>
  <c r="D62" i="9" s="1"/>
  <c r="M143" i="4"/>
  <c r="L143" i="4"/>
  <c r="P143" i="4" s="1"/>
  <c r="S81" i="4"/>
  <c r="S82" i="4" s="1"/>
  <c r="S85" i="4" s="1"/>
  <c r="S86" i="4" s="1"/>
  <c r="S87" i="4" s="1"/>
  <c r="S83" i="4"/>
  <c r="R84" i="4" s="1"/>
  <c r="D24" i="4"/>
  <c r="D22" i="13" s="1"/>
  <c r="T81" i="4"/>
  <c r="T82" i="4" s="1"/>
  <c r="T85" i="4" s="1"/>
  <c r="T87" i="4" s="1"/>
  <c r="K60" i="6"/>
  <c r="D24" i="6" s="1"/>
  <c r="H22" i="13" s="1"/>
  <c r="D25" i="4"/>
  <c r="D23" i="13" s="1"/>
  <c r="D41" i="9" l="1"/>
  <c r="D103" i="9" s="1"/>
  <c r="D93" i="9"/>
  <c r="D63" i="9"/>
  <c r="L8" i="13" s="1"/>
  <c r="L7" i="13"/>
  <c r="D40" i="9"/>
  <c r="D98" i="9" s="1"/>
  <c r="D88" i="9"/>
  <c r="D12" i="9"/>
  <c r="D11" i="9"/>
  <c r="D54" i="9"/>
  <c r="D104" i="9" s="1"/>
  <c r="D23" i="9"/>
  <c r="D53" i="9"/>
  <c r="D99" i="9" s="1"/>
  <c r="R81" i="4"/>
  <c r="R82" i="4" s="1"/>
  <c r="R85" i="4" s="1"/>
  <c r="R86" i="4" s="1"/>
  <c r="R87" i="4" s="1"/>
  <c r="S88" i="4" s="1"/>
  <c r="D14" i="4" s="1"/>
  <c r="D14" i="6" s="1"/>
  <c r="H12" i="13" s="1"/>
  <c r="M144" i="4"/>
  <c r="L144" i="4"/>
  <c r="P144" i="4" s="1"/>
  <c r="I113" i="6"/>
  <c r="D42" i="9" l="1"/>
  <c r="D108" i="9" s="1"/>
  <c r="D14" i="9"/>
  <c r="D101" i="9" s="1"/>
  <c r="D91" i="9"/>
  <c r="D55" i="9"/>
  <c r="D109" i="9" s="1"/>
  <c r="D13" i="9"/>
  <c r="D96" i="9" s="1"/>
  <c r="D86" i="9"/>
  <c r="D24" i="9"/>
  <c r="D25" i="9"/>
  <c r="L145" i="4"/>
  <c r="P145" i="4" s="1"/>
  <c r="M145" i="4"/>
  <c r="D12" i="13"/>
  <c r="D15" i="9" l="1"/>
  <c r="D106" i="9" s="1"/>
  <c r="D27" i="9"/>
  <c r="D102" i="9" s="1"/>
  <c r="D105" i="9" s="1"/>
  <c r="D67" i="9" s="1"/>
  <c r="D92" i="9"/>
  <c r="D95" i="9"/>
  <c r="D65" i="9" s="1"/>
  <c r="D26" i="9"/>
  <c r="D97" i="9" s="1"/>
  <c r="D100" i="9" s="1"/>
  <c r="D66" i="9" s="1"/>
  <c r="D87" i="9"/>
  <c r="D90" i="9" s="1"/>
  <c r="D64" i="9" s="1"/>
  <c r="M146" i="4"/>
  <c r="L146" i="4"/>
  <c r="P146" i="4" s="1"/>
  <c r="N32" i="4"/>
  <c r="L32" i="4"/>
  <c r="M34" i="4"/>
  <c r="L34" i="4"/>
  <c r="M32" i="4"/>
  <c r="N34" i="4"/>
  <c r="D28" i="9" l="1"/>
  <c r="D107" i="9" s="1"/>
  <c r="D110" i="9" s="1"/>
  <c r="D68" i="9" s="1"/>
  <c r="L11" i="13"/>
  <c r="L9" i="13"/>
  <c r="L12" i="13"/>
  <c r="L10" i="13"/>
  <c r="M147" i="4"/>
  <c r="L147" i="4"/>
  <c r="P147" i="4" s="1"/>
  <c r="M41" i="4"/>
  <c r="L41" i="4"/>
  <c r="N41" i="4"/>
  <c r="N33" i="6"/>
  <c r="M32" i="6"/>
  <c r="N32" i="6"/>
  <c r="L32" i="6"/>
  <c r="M33" i="6"/>
  <c r="L33" i="6"/>
  <c r="G17" i="10" l="1"/>
  <c r="L13" i="13"/>
  <c r="M148" i="4"/>
  <c r="L148" i="4"/>
  <c r="P148" i="4" s="1"/>
  <c r="Y105" i="4"/>
  <c r="Y106" i="4" s="1"/>
  <c r="Y108" i="4" s="1"/>
  <c r="M40" i="6"/>
  <c r="N42" i="4"/>
  <c r="N42" i="6" s="1"/>
  <c r="J114" i="6" s="1"/>
  <c r="J116" i="6" s="1"/>
  <c r="L40" i="6"/>
  <c r="N40" i="6"/>
  <c r="L149" i="4" l="1"/>
  <c r="P149" i="4" s="1"/>
  <c r="M149" i="4"/>
  <c r="Y109" i="4"/>
  <c r="Y110" i="4" s="1"/>
  <c r="Y112" i="4" s="1"/>
  <c r="Y114" i="4" s="1"/>
  <c r="D10" i="4" s="1"/>
  <c r="D26" i="4"/>
  <c r="D24" i="13" s="1"/>
  <c r="I114" i="6"/>
  <c r="I116" i="6" s="1"/>
  <c r="K116" i="6" s="1"/>
  <c r="I120" i="6" s="1"/>
  <c r="N41" i="6"/>
  <c r="D25" i="6" s="1"/>
  <c r="M150" i="4" l="1"/>
  <c r="L150" i="4"/>
  <c r="P150" i="4" s="1"/>
  <c r="D8" i="13"/>
  <c r="D10" i="6"/>
  <c r="H8" i="13" s="1"/>
  <c r="H23" i="13"/>
  <c r="M151" i="4" l="1"/>
  <c r="L151" i="4"/>
  <c r="P151" i="4" s="1"/>
  <c r="L152" i="4" l="1"/>
  <c r="P152" i="4" s="1"/>
  <c r="M152" i="4"/>
  <c r="M153" i="4" l="1"/>
  <c r="L153" i="4"/>
  <c r="P153" i="4" s="1"/>
  <c r="M154" i="4" l="1"/>
  <c r="L154" i="4"/>
  <c r="P154" i="4" s="1"/>
  <c r="R24" i="4"/>
  <c r="S24" i="4" s="1"/>
  <c r="R23" i="4"/>
  <c r="S23" i="4" s="1"/>
  <c r="L155" i="4" l="1"/>
  <c r="P155" i="4" s="1"/>
  <c r="M155" i="4"/>
  <c r="S25" i="4"/>
  <c r="T63" i="6"/>
  <c r="T62" i="6"/>
  <c r="M156" i="4" l="1"/>
  <c r="L156" i="4"/>
  <c r="P156" i="4" s="1"/>
  <c r="V62" i="6"/>
  <c r="U62" i="6"/>
  <c r="V63" i="6"/>
  <c r="U63" i="6"/>
  <c r="L157" i="4" l="1"/>
  <c r="P157" i="4" s="1"/>
  <c r="M157" i="4"/>
  <c r="U64" i="6"/>
  <c r="V64" i="6"/>
  <c r="M158" i="4" l="1"/>
  <c r="L158" i="4"/>
  <c r="P158" i="4" s="1"/>
  <c r="V65" i="6"/>
  <c r="D32" i="6" s="1"/>
  <c r="H30" i="13" s="1"/>
  <c r="M159" i="4" l="1"/>
  <c r="L159" i="4"/>
  <c r="P159" i="4" s="1"/>
  <c r="L160" i="4" l="1"/>
  <c r="P160" i="4" s="1"/>
  <c r="M160" i="4"/>
  <c r="M161" i="4" l="1"/>
  <c r="L161" i="4"/>
  <c r="P161" i="4" s="1"/>
  <c r="L162" i="4" l="1"/>
  <c r="P162" i="4" s="1"/>
  <c r="M162" i="4"/>
  <c r="M163" i="4" l="1"/>
  <c r="L163" i="4"/>
  <c r="P163" i="4" s="1"/>
  <c r="L164" i="4" l="1"/>
  <c r="P164" i="4" s="1"/>
  <c r="M164" i="4"/>
  <c r="L165" i="4" l="1"/>
  <c r="P165" i="4" s="1"/>
  <c r="M165" i="4"/>
  <c r="M166" i="4" l="1"/>
  <c r="L166" i="4"/>
  <c r="P166" i="4" s="1"/>
  <c r="L167" i="4" l="1"/>
  <c r="P167" i="4" s="1"/>
  <c r="M167" i="4"/>
  <c r="M168" i="4" l="1"/>
  <c r="L168" i="4"/>
  <c r="P168" i="4" s="1"/>
  <c r="M169" i="4" l="1"/>
  <c r="L169" i="4"/>
  <c r="P169" i="4" s="1"/>
  <c r="M170" i="4" l="1"/>
  <c r="L170" i="4"/>
  <c r="P170" i="4" s="1"/>
  <c r="L171" i="4" l="1"/>
  <c r="P171" i="4" s="1"/>
  <c r="M171" i="4"/>
  <c r="L172" i="4" l="1"/>
  <c r="P172" i="4" s="1"/>
  <c r="M172" i="4"/>
  <c r="L173" i="4" l="1"/>
  <c r="P173" i="4" s="1"/>
  <c r="M173" i="4"/>
  <c r="M174" i="4" l="1"/>
  <c r="L174" i="4"/>
  <c r="P174" i="4" s="1"/>
  <c r="L175" i="4" l="1"/>
  <c r="P175" i="4" s="1"/>
  <c r="M175" i="4"/>
  <c r="L176" i="4" l="1"/>
  <c r="P176" i="4" s="1"/>
  <c r="M176" i="4"/>
  <c r="L177" i="4" l="1"/>
  <c r="P177" i="4" s="1"/>
  <c r="M177" i="4"/>
  <c r="L178" i="4" l="1"/>
  <c r="P178" i="4" s="1"/>
  <c r="M178" i="4"/>
  <c r="M179" i="4" l="1"/>
  <c r="L179" i="4"/>
  <c r="P179" i="4" s="1"/>
  <c r="L180" i="4" l="1"/>
  <c r="P180" i="4" s="1"/>
  <c r="M180" i="4"/>
  <c r="M181" i="4" l="1"/>
  <c r="L181" i="4"/>
  <c r="P181" i="4" s="1"/>
  <c r="L182" i="4" l="1"/>
  <c r="P182" i="4" s="1"/>
  <c r="M182" i="4"/>
  <c r="L183" i="4" l="1"/>
  <c r="P183" i="4" s="1"/>
  <c r="M183" i="4"/>
  <c r="L184" i="4" l="1"/>
  <c r="P184" i="4" s="1"/>
  <c r="M184" i="4"/>
  <c r="L185" i="4" l="1"/>
  <c r="P185" i="4" s="1"/>
  <c r="M185" i="4"/>
  <c r="M186" i="4" l="1"/>
  <c r="L186" i="4"/>
  <c r="P186" i="4" s="1"/>
  <c r="M187" i="4" l="1"/>
  <c r="L187" i="4"/>
  <c r="P187" i="4" s="1"/>
  <c r="M188" i="4" l="1"/>
  <c r="L188" i="4"/>
  <c r="P188" i="4" s="1"/>
  <c r="M189" i="4" l="1"/>
  <c r="L189" i="4"/>
  <c r="P189" i="4" s="1"/>
  <c r="M190" i="4" l="1"/>
  <c r="L190" i="4"/>
  <c r="P190" i="4" s="1"/>
  <c r="M191" i="4" l="1"/>
  <c r="L191" i="4"/>
  <c r="P191" i="4" s="1"/>
  <c r="L192" i="4" l="1"/>
  <c r="P192" i="4" s="1"/>
  <c r="M192" i="4"/>
  <c r="M193" i="4" l="1"/>
  <c r="L193" i="4"/>
  <c r="P193" i="4" s="1"/>
  <c r="M194" i="4" l="1"/>
  <c r="L194" i="4"/>
  <c r="P194" i="4" s="1"/>
  <c r="L195" i="4" l="1"/>
  <c r="P195" i="4" s="1"/>
  <c r="M195" i="4"/>
  <c r="M196" i="4" l="1"/>
  <c r="L196" i="4"/>
  <c r="P196" i="4" s="1"/>
  <c r="M197" i="4" l="1"/>
  <c r="L197" i="4"/>
  <c r="P197" i="4" s="1"/>
  <c r="M198" i="4" l="1"/>
  <c r="L198" i="4"/>
  <c r="P198" i="4" s="1"/>
  <c r="L199" i="4" l="1"/>
  <c r="P199" i="4" s="1"/>
  <c r="M199" i="4"/>
  <c r="M200" i="4" l="1"/>
  <c r="L200" i="4"/>
  <c r="P200" i="4" s="1"/>
  <c r="M201" i="4" l="1"/>
  <c r="L201" i="4"/>
  <c r="P201" i="4" s="1"/>
  <c r="M202" i="4" l="1"/>
  <c r="L202" i="4"/>
  <c r="P202" i="4" s="1"/>
  <c r="M203" i="4" l="1"/>
  <c r="L203" i="4"/>
  <c r="P203" i="4" s="1"/>
  <c r="M204" i="4" l="1"/>
  <c r="L204" i="4"/>
  <c r="P204" i="4" s="1"/>
  <c r="L205" i="4" l="1"/>
  <c r="P205" i="4" s="1"/>
  <c r="M205" i="4"/>
  <c r="L206" i="4" l="1"/>
  <c r="P206" i="4" s="1"/>
  <c r="M206" i="4"/>
  <c r="L207" i="4" l="1"/>
  <c r="P207" i="4" s="1"/>
  <c r="M207" i="4"/>
  <c r="M208" i="4" l="1"/>
  <c r="L208" i="4"/>
  <c r="P208" i="4" s="1"/>
  <c r="M209" i="4" l="1"/>
  <c r="L209" i="4"/>
  <c r="P209" i="4" s="1"/>
  <c r="M210" i="4" l="1"/>
  <c r="L210" i="4"/>
  <c r="P210" i="4" s="1"/>
  <c r="L211" i="4" l="1"/>
  <c r="P211" i="4" s="1"/>
  <c r="M211" i="4"/>
  <c r="L212" i="4" l="1"/>
  <c r="P212" i="4" s="1"/>
  <c r="M212" i="4"/>
  <c r="M213" i="4" l="1"/>
  <c r="L213" i="4"/>
  <c r="P213" i="4" s="1"/>
  <c r="M214" i="4" l="1"/>
  <c r="L214" i="4"/>
  <c r="P214" i="4" s="1"/>
  <c r="M215" i="4" l="1"/>
  <c r="L215" i="4"/>
  <c r="P215" i="4" s="1"/>
  <c r="M216" i="4" l="1"/>
  <c r="L216" i="4"/>
  <c r="P216" i="4" s="1"/>
  <c r="L217" i="4" l="1"/>
  <c r="P217" i="4" s="1"/>
  <c r="M217" i="4"/>
  <c r="L218" i="4" l="1"/>
  <c r="P218" i="4" s="1"/>
  <c r="M218" i="4"/>
  <c r="L219" i="4" l="1"/>
  <c r="P219" i="4" s="1"/>
  <c r="M219" i="4"/>
  <c r="L220" i="4" l="1"/>
  <c r="P220" i="4" s="1"/>
  <c r="M220" i="4"/>
  <c r="M221" i="4" l="1"/>
  <c r="L221" i="4"/>
  <c r="P221" i="4" s="1"/>
  <c r="M222" i="4" l="1"/>
  <c r="L222" i="4"/>
  <c r="P222" i="4" s="1"/>
  <c r="M223" i="4" l="1"/>
  <c r="L223" i="4"/>
  <c r="P223" i="4" s="1"/>
  <c r="L224" i="4" l="1"/>
  <c r="P224" i="4" s="1"/>
  <c r="M224" i="4"/>
  <c r="L225" i="4" l="1"/>
  <c r="P225" i="4" s="1"/>
  <c r="M225" i="4"/>
  <c r="M226" i="4" l="1"/>
  <c r="L226" i="4"/>
  <c r="P226" i="4" s="1"/>
  <c r="M227" i="4" l="1"/>
  <c r="L227" i="4"/>
  <c r="P227" i="4" s="1"/>
  <c r="L228" i="4" l="1"/>
  <c r="P228" i="4" s="1"/>
  <c r="M228" i="4"/>
  <c r="M229" i="4" l="1"/>
  <c r="L229" i="4"/>
  <c r="P229" i="4" s="1"/>
  <c r="L230" i="4" l="1"/>
  <c r="P230" i="4" s="1"/>
  <c r="M230" i="4"/>
  <c r="L231" i="4" l="1"/>
  <c r="P231" i="4" s="1"/>
  <c r="M231" i="4"/>
  <c r="L232" i="4" l="1"/>
  <c r="P232" i="4" s="1"/>
  <c r="M232" i="4"/>
  <c r="M233" i="4" l="1"/>
  <c r="L233" i="4"/>
  <c r="P233" i="4" s="1"/>
  <c r="M234" i="4" l="1"/>
  <c r="L234" i="4"/>
  <c r="P234" i="4" s="1"/>
  <c r="M235" i="4" l="1"/>
  <c r="L235" i="4"/>
  <c r="P235" i="4" s="1"/>
  <c r="M236" i="4" l="1"/>
  <c r="L236" i="4"/>
  <c r="P236" i="4" s="1"/>
  <c r="L237" i="4" l="1"/>
  <c r="P237" i="4" s="1"/>
  <c r="M237" i="4"/>
  <c r="L238" i="4" l="1"/>
  <c r="P238" i="4" s="1"/>
  <c r="M238" i="4"/>
  <c r="M239" i="4" l="1"/>
  <c r="L239" i="4"/>
  <c r="P239" i="4" s="1"/>
  <c r="M240" i="4" l="1"/>
  <c r="L240" i="4"/>
  <c r="P240" i="4" s="1"/>
  <c r="L241" i="4" l="1"/>
  <c r="P241" i="4" s="1"/>
  <c r="M241" i="4"/>
  <c r="L242" i="4" l="1"/>
  <c r="P242" i="4" s="1"/>
  <c r="M242" i="4"/>
  <c r="L243" i="4" l="1"/>
  <c r="P243" i="4" s="1"/>
  <c r="M243" i="4"/>
  <c r="M244" i="4" l="1"/>
  <c r="L244" i="4"/>
  <c r="P244" i="4" s="1"/>
  <c r="M245" i="4" l="1"/>
  <c r="L245" i="4"/>
  <c r="P245" i="4" s="1"/>
  <c r="L246" i="4" l="1"/>
  <c r="P246" i="4" s="1"/>
  <c r="M246" i="4"/>
  <c r="M247" i="4" l="1"/>
  <c r="L247" i="4"/>
  <c r="P247" i="4" s="1"/>
  <c r="L248" i="4" l="1"/>
  <c r="P248" i="4" s="1"/>
  <c r="M248" i="4"/>
  <c r="M249" i="4" l="1"/>
  <c r="L249" i="4"/>
  <c r="P249" i="4" s="1"/>
  <c r="M250" i="4" l="1"/>
  <c r="L250" i="4"/>
  <c r="P250" i="4" s="1"/>
  <c r="M251" i="4" l="1"/>
  <c r="L251" i="4"/>
  <c r="P251" i="4" s="1"/>
  <c r="M252" i="4" l="1"/>
  <c r="L252" i="4"/>
  <c r="P252" i="4" s="1"/>
  <c r="M253" i="4" l="1"/>
  <c r="L253" i="4"/>
  <c r="P253" i="4" s="1"/>
  <c r="L254" i="4" l="1"/>
  <c r="P254" i="4" s="1"/>
  <c r="M254" i="4"/>
  <c r="L255" i="4" l="1"/>
  <c r="P255" i="4" s="1"/>
  <c r="M255" i="4"/>
  <c r="L256" i="4" l="1"/>
  <c r="P256" i="4" s="1"/>
  <c r="M256" i="4"/>
  <c r="L257" i="4" l="1"/>
  <c r="P257" i="4" s="1"/>
  <c r="M257" i="4"/>
  <c r="M258" i="4" l="1"/>
  <c r="L258" i="4"/>
  <c r="P258" i="4" s="1"/>
  <c r="L259" i="4" l="1"/>
  <c r="P259" i="4" s="1"/>
  <c r="M259" i="4"/>
  <c r="M260" i="4" l="1"/>
  <c r="L260" i="4"/>
  <c r="P260" i="4" s="1"/>
  <c r="L261" i="4" l="1"/>
  <c r="P261" i="4" s="1"/>
  <c r="M261" i="4"/>
  <c r="M262" i="4" l="1"/>
  <c r="L262" i="4"/>
  <c r="P262" i="4" s="1"/>
  <c r="L263" i="4" l="1"/>
  <c r="P263" i="4" s="1"/>
  <c r="M263" i="4"/>
  <c r="M264" i="4" l="1"/>
  <c r="L264" i="4"/>
  <c r="P264" i="4" s="1"/>
  <c r="L265" i="4" l="1"/>
  <c r="P265" i="4" s="1"/>
  <c r="M265" i="4"/>
  <c r="L266" i="4" l="1"/>
  <c r="P266" i="4" s="1"/>
  <c r="M266" i="4"/>
  <c r="L267" i="4" l="1"/>
  <c r="P267" i="4" s="1"/>
  <c r="M267" i="4"/>
  <c r="L268" i="4" l="1"/>
  <c r="P268" i="4" s="1"/>
  <c r="M268" i="4"/>
  <c r="M269" i="4" l="1"/>
  <c r="L269" i="4"/>
  <c r="P269" i="4" s="1"/>
  <c r="M270" i="4" l="1"/>
  <c r="L270" i="4"/>
  <c r="P270" i="4" s="1"/>
  <c r="M271" i="4" l="1"/>
  <c r="L271" i="4"/>
  <c r="P271" i="4" s="1"/>
  <c r="L272" i="4" l="1"/>
  <c r="P272" i="4" s="1"/>
  <c r="M272" i="4"/>
  <c r="L273" i="4" l="1"/>
  <c r="P273" i="4" s="1"/>
  <c r="M273" i="4"/>
  <c r="L274" i="4" l="1"/>
  <c r="P274" i="4" s="1"/>
  <c r="M274" i="4"/>
  <c r="M275" i="4" l="1"/>
  <c r="L275" i="4"/>
  <c r="P275" i="4" s="1"/>
  <c r="M276" i="4" l="1"/>
  <c r="L276" i="4"/>
  <c r="P276" i="4" s="1"/>
  <c r="M277" i="4" l="1"/>
  <c r="L277" i="4"/>
  <c r="P277" i="4" s="1"/>
  <c r="M278" i="4" l="1"/>
  <c r="L278" i="4"/>
  <c r="P278" i="4" s="1"/>
  <c r="M279" i="4" l="1"/>
  <c r="L279" i="4"/>
  <c r="P279" i="4" s="1"/>
  <c r="M280" i="4" l="1"/>
  <c r="L280" i="4"/>
  <c r="P280" i="4" s="1"/>
  <c r="L281" i="4" l="1"/>
  <c r="P281" i="4" s="1"/>
  <c r="M281" i="4"/>
  <c r="L282" i="4" l="1"/>
  <c r="P282" i="4" s="1"/>
  <c r="M282" i="4"/>
  <c r="L283" i="4" l="1"/>
  <c r="P283" i="4" s="1"/>
  <c r="M283" i="4"/>
  <c r="L284" i="4" l="1"/>
  <c r="P284" i="4" s="1"/>
  <c r="M284" i="4"/>
  <c r="L285" i="4" l="1"/>
  <c r="P285" i="4" s="1"/>
  <c r="M285" i="4"/>
  <c r="M286" i="4" l="1"/>
  <c r="L286" i="4"/>
  <c r="P286" i="4" s="1"/>
  <c r="M287" i="4" l="1"/>
  <c r="L287" i="4"/>
  <c r="P287" i="4" s="1"/>
  <c r="M288" i="4" l="1"/>
  <c r="L288" i="4"/>
  <c r="P288" i="4" s="1"/>
  <c r="L289" i="4" l="1"/>
  <c r="P289" i="4" s="1"/>
  <c r="M289" i="4"/>
  <c r="M290" i="4" l="1"/>
  <c r="L290" i="4"/>
  <c r="P290" i="4" s="1"/>
  <c r="M291" i="4" l="1"/>
  <c r="L291" i="4"/>
  <c r="P291" i="4" s="1"/>
  <c r="L292" i="4" l="1"/>
  <c r="P292" i="4" s="1"/>
  <c r="M292" i="4"/>
  <c r="L293" i="4" l="1"/>
  <c r="P293" i="4" s="1"/>
  <c r="M293" i="4"/>
  <c r="L294" i="4" l="1"/>
  <c r="P294" i="4" s="1"/>
  <c r="M294" i="4"/>
  <c r="M295" i="4" l="1"/>
  <c r="L295" i="4"/>
  <c r="P295" i="4" s="1"/>
  <c r="L296" i="4" l="1"/>
  <c r="P296" i="4" s="1"/>
  <c r="M296" i="4"/>
  <c r="M297" i="4" l="1"/>
  <c r="L297" i="4"/>
  <c r="P297" i="4" s="1"/>
  <c r="M298" i="4" l="1"/>
  <c r="L298" i="4"/>
  <c r="P298" i="4" s="1"/>
  <c r="M299" i="4" l="1"/>
  <c r="L299" i="4"/>
  <c r="P299" i="4" s="1"/>
  <c r="M300" i="4" l="1"/>
  <c r="L300" i="4"/>
  <c r="P300" i="4" s="1"/>
  <c r="L301" i="4" l="1"/>
  <c r="P301" i="4" s="1"/>
  <c r="M301" i="4"/>
  <c r="M302" i="4" l="1"/>
  <c r="L302" i="4"/>
  <c r="P302" i="4" s="1"/>
  <c r="L303" i="4" l="1"/>
  <c r="P303" i="4" s="1"/>
  <c r="M303" i="4"/>
  <c r="M304" i="4" l="1"/>
  <c r="L304" i="4"/>
  <c r="P304" i="4" s="1"/>
  <c r="L305" i="4" l="1"/>
  <c r="P305" i="4" s="1"/>
  <c r="M305" i="4"/>
  <c r="L306" i="4" l="1"/>
  <c r="P306" i="4" s="1"/>
  <c r="M306" i="4"/>
  <c r="L307" i="4" l="1"/>
  <c r="P307" i="4" s="1"/>
  <c r="M307" i="4"/>
  <c r="L308" i="4" l="1"/>
  <c r="P308" i="4" s="1"/>
  <c r="M308" i="4"/>
  <c r="M309" i="4" l="1"/>
  <c r="L309" i="4"/>
  <c r="P309" i="4" s="1"/>
  <c r="M310" i="4" l="1"/>
  <c r="L310" i="4"/>
  <c r="P310" i="4" s="1"/>
  <c r="L311" i="4" l="1"/>
  <c r="P311" i="4" s="1"/>
  <c r="M311" i="4"/>
  <c r="M312" i="4" l="1"/>
  <c r="L312" i="4"/>
  <c r="P312" i="4" s="1"/>
  <c r="L313" i="4" l="1"/>
  <c r="P313" i="4" s="1"/>
  <c r="M313" i="4"/>
  <c r="M314" i="4" l="1"/>
  <c r="L314" i="4"/>
  <c r="P314" i="4" s="1"/>
  <c r="L315" i="4" l="1"/>
  <c r="P315" i="4" s="1"/>
  <c r="M315" i="4"/>
  <c r="L316" i="4" l="1"/>
  <c r="P316" i="4" s="1"/>
  <c r="M316" i="4"/>
  <c r="L317" i="4" l="1"/>
  <c r="P317" i="4" s="1"/>
  <c r="M317" i="4"/>
  <c r="L318" i="4" l="1"/>
  <c r="P318" i="4" s="1"/>
  <c r="M318" i="4"/>
  <c r="L319" i="4" l="1"/>
  <c r="P319" i="4" s="1"/>
  <c r="M319" i="4"/>
  <c r="L320" i="4" l="1"/>
  <c r="P320" i="4" s="1"/>
  <c r="M320" i="4"/>
  <c r="L321" i="4" l="1"/>
  <c r="P321" i="4" s="1"/>
  <c r="M321" i="4"/>
  <c r="M322" i="4" l="1"/>
  <c r="L322" i="4"/>
  <c r="P322" i="4" s="1"/>
  <c r="M323" i="4" l="1"/>
  <c r="L323" i="4"/>
  <c r="P323" i="4" s="1"/>
  <c r="L324" i="4" l="1"/>
  <c r="P324" i="4" s="1"/>
  <c r="M324" i="4"/>
  <c r="M325" i="4" l="1"/>
  <c r="L325" i="4"/>
  <c r="P325" i="4" s="1"/>
  <c r="L326" i="4" l="1"/>
  <c r="P326" i="4" s="1"/>
  <c r="M326" i="4"/>
  <c r="M327" i="4" l="1"/>
  <c r="L327" i="4"/>
  <c r="P327" i="4" s="1"/>
  <c r="M328" i="4" l="1"/>
  <c r="L328" i="4"/>
  <c r="P328" i="4" s="1"/>
  <c r="L329" i="4" l="1"/>
  <c r="P329" i="4" s="1"/>
  <c r="M329" i="4"/>
  <c r="L330" i="4" l="1"/>
  <c r="P330" i="4" s="1"/>
  <c r="M330" i="4"/>
  <c r="L331" i="4" l="1"/>
  <c r="P331" i="4" s="1"/>
  <c r="M331" i="4"/>
  <c r="L332" i="4" l="1"/>
  <c r="P332" i="4" s="1"/>
  <c r="M332" i="4"/>
  <c r="M333" i="4" l="1"/>
  <c r="L333" i="4"/>
  <c r="P333" i="4" s="1"/>
  <c r="M334" i="4" l="1"/>
  <c r="L334" i="4"/>
  <c r="P334" i="4" s="1"/>
  <c r="M335" i="4" l="1"/>
  <c r="L335" i="4"/>
  <c r="P335" i="4" s="1"/>
  <c r="L336" i="4" l="1"/>
  <c r="P336" i="4" s="1"/>
  <c r="M336" i="4"/>
  <c r="M337" i="4" l="1"/>
  <c r="L337" i="4"/>
  <c r="P337" i="4" s="1"/>
  <c r="M338" i="4" l="1"/>
  <c r="L338" i="4"/>
  <c r="P338" i="4" s="1"/>
  <c r="M339" i="4" l="1"/>
  <c r="L339" i="4"/>
  <c r="P339" i="4" s="1"/>
  <c r="M340" i="4" l="1"/>
  <c r="L340" i="4"/>
  <c r="P340" i="4" s="1"/>
  <c r="L341" i="4" l="1"/>
  <c r="P341" i="4" s="1"/>
  <c r="M341" i="4"/>
  <c r="L342" i="4" l="1"/>
  <c r="P342" i="4" s="1"/>
  <c r="M342" i="4"/>
  <c r="L343" i="4" l="1"/>
  <c r="P343" i="4" s="1"/>
  <c r="M343" i="4"/>
  <c r="L344" i="4" l="1"/>
  <c r="P344" i="4" s="1"/>
  <c r="M344" i="4"/>
  <c r="L345" i="4" l="1"/>
  <c r="P345" i="4" s="1"/>
  <c r="M345" i="4"/>
  <c r="L346" i="4" l="1"/>
  <c r="P346" i="4" s="1"/>
  <c r="M346" i="4"/>
  <c r="M347" i="4" l="1"/>
  <c r="L347" i="4"/>
  <c r="P347" i="4" s="1"/>
  <c r="M348" i="4" l="1"/>
  <c r="L348" i="4"/>
  <c r="P348" i="4" s="1"/>
  <c r="L349" i="4" l="1"/>
  <c r="P349" i="4" s="1"/>
  <c r="M349" i="4"/>
  <c r="M350" i="4" l="1"/>
  <c r="L350" i="4"/>
  <c r="P350" i="4" s="1"/>
  <c r="M351" i="4" l="1"/>
  <c r="L351" i="4"/>
  <c r="P351" i="4" s="1"/>
  <c r="L352" i="4" l="1"/>
  <c r="P352" i="4" s="1"/>
  <c r="M352" i="4"/>
  <c r="L353" i="4" l="1"/>
  <c r="P353" i="4" s="1"/>
  <c r="M353" i="4"/>
  <c r="L354" i="4" l="1"/>
  <c r="P354" i="4" s="1"/>
  <c r="M354" i="4"/>
  <c r="M355" i="4" l="1"/>
  <c r="L355" i="4"/>
  <c r="P355" i="4" s="1"/>
  <c r="L356" i="4" l="1"/>
  <c r="P356" i="4" s="1"/>
  <c r="M356" i="4"/>
  <c r="L357" i="4" l="1"/>
  <c r="P357" i="4" s="1"/>
  <c r="M357" i="4"/>
  <c r="L358" i="4" l="1"/>
  <c r="P358" i="4" s="1"/>
  <c r="M358" i="4"/>
  <c r="M359" i="4" l="1"/>
  <c r="L359" i="4"/>
  <c r="P359" i="4" s="1"/>
  <c r="L360" i="4" l="1"/>
  <c r="P360" i="4" s="1"/>
  <c r="M360" i="4"/>
  <c r="M361" i="4" l="1"/>
  <c r="L361" i="4"/>
  <c r="P361" i="4" s="1"/>
  <c r="M362" i="4" l="1"/>
  <c r="L362" i="4"/>
  <c r="P362" i="4" s="1"/>
  <c r="M363" i="4" l="1"/>
  <c r="L363" i="4"/>
  <c r="P363" i="4" s="1"/>
  <c r="M364" i="4" l="1"/>
  <c r="L364" i="4"/>
  <c r="P364" i="4" s="1"/>
  <c r="M365" i="4" l="1"/>
  <c r="L365" i="4"/>
  <c r="P365" i="4" s="1"/>
  <c r="M366" i="4" l="1"/>
  <c r="L366" i="4"/>
  <c r="P366" i="4" s="1"/>
  <c r="M367" i="4" l="1"/>
  <c r="L367" i="4"/>
  <c r="P367" i="4" s="1"/>
  <c r="M368" i="4" l="1"/>
  <c r="L368" i="4"/>
  <c r="P368" i="4" s="1"/>
  <c r="L369" i="4" l="1"/>
  <c r="P369" i="4" s="1"/>
  <c r="M369" i="4"/>
  <c r="M370" i="4" l="1"/>
  <c r="L370" i="4"/>
  <c r="P370" i="4" s="1"/>
  <c r="M371" i="4" l="1"/>
  <c r="L371" i="4"/>
  <c r="P371" i="4" s="1"/>
  <c r="L372" i="4" l="1"/>
  <c r="P372" i="4" s="1"/>
  <c r="M372" i="4"/>
  <c r="L373" i="4" l="1"/>
  <c r="P373" i="4" s="1"/>
  <c r="M373" i="4"/>
  <c r="M374" i="4" l="1"/>
  <c r="L374" i="4"/>
  <c r="P374" i="4" s="1"/>
  <c r="L375" i="4" l="1"/>
  <c r="P375" i="4" s="1"/>
  <c r="M375" i="4"/>
  <c r="L376" i="4" l="1"/>
  <c r="P376" i="4" s="1"/>
  <c r="M376" i="4"/>
  <c r="L377" i="4" l="1"/>
  <c r="P377" i="4" s="1"/>
  <c r="M377" i="4"/>
  <c r="M378" i="4" l="1"/>
  <c r="L378" i="4"/>
  <c r="P378" i="4" s="1"/>
  <c r="L379" i="4" l="1"/>
  <c r="P379" i="4" s="1"/>
  <c r="M379" i="4"/>
  <c r="M380" i="4" l="1"/>
  <c r="L380" i="4"/>
  <c r="P380" i="4" s="1"/>
  <c r="M381" i="4" l="1"/>
  <c r="L381" i="4"/>
  <c r="P381" i="4" s="1"/>
  <c r="L382" i="4" l="1"/>
  <c r="P382" i="4" s="1"/>
  <c r="M382" i="4"/>
  <c r="L383" i="4" l="1"/>
  <c r="P383" i="4" s="1"/>
  <c r="M383" i="4"/>
  <c r="L384" i="4" l="1"/>
  <c r="P384" i="4" s="1"/>
  <c r="M384" i="4"/>
  <c r="L385" i="4" l="1"/>
  <c r="P385" i="4" s="1"/>
  <c r="M385" i="4"/>
  <c r="M386" i="4" l="1"/>
  <c r="L386" i="4"/>
  <c r="P386" i="4" s="1"/>
  <c r="L387" i="4" l="1"/>
  <c r="P387" i="4" s="1"/>
  <c r="M387" i="4"/>
  <c r="L388" i="4" l="1"/>
  <c r="P388" i="4" s="1"/>
  <c r="M388" i="4"/>
  <c r="M389" i="4" l="1"/>
  <c r="L389" i="4"/>
  <c r="P389" i="4" s="1"/>
  <c r="L390" i="4" l="1"/>
  <c r="P390" i="4" s="1"/>
  <c r="M390" i="4"/>
  <c r="L391" i="4" l="1"/>
  <c r="P391" i="4" s="1"/>
  <c r="M391" i="4"/>
  <c r="L392" i="4" l="1"/>
  <c r="P392" i="4" s="1"/>
  <c r="M392" i="4"/>
  <c r="L393" i="4" l="1"/>
  <c r="P393" i="4" s="1"/>
  <c r="M393" i="4"/>
  <c r="L394" i="4" l="1"/>
  <c r="P394" i="4" s="1"/>
  <c r="M394" i="4"/>
  <c r="M395" i="4" l="1"/>
  <c r="L395" i="4"/>
  <c r="P395" i="4" s="1"/>
  <c r="M396" i="4" l="1"/>
  <c r="L396" i="4"/>
  <c r="P396" i="4" s="1"/>
  <c r="L397" i="4" l="1"/>
  <c r="P397" i="4" s="1"/>
  <c r="M397" i="4"/>
  <c r="M398" i="4" l="1"/>
  <c r="L398" i="4"/>
  <c r="P398" i="4" s="1"/>
  <c r="L399" i="4" l="1"/>
  <c r="P399" i="4" s="1"/>
  <c r="M399" i="4"/>
  <c r="M400" i="4" l="1"/>
  <c r="L400" i="4"/>
  <c r="P400" i="4" s="1"/>
  <c r="M401" i="4" l="1"/>
  <c r="L401" i="4"/>
  <c r="P401" i="4" s="1"/>
  <c r="L402" i="4" l="1"/>
  <c r="P402" i="4" s="1"/>
  <c r="M402" i="4"/>
  <c r="L403" i="4" l="1"/>
  <c r="P403" i="4" s="1"/>
  <c r="M403" i="4"/>
  <c r="L404" i="4" l="1"/>
  <c r="P404" i="4" s="1"/>
  <c r="M404" i="4"/>
  <c r="M405" i="4" l="1"/>
  <c r="L405" i="4"/>
  <c r="P405" i="4" s="1"/>
  <c r="M406" i="4" l="1"/>
  <c r="L406" i="4"/>
  <c r="P406" i="4" s="1"/>
  <c r="L407" i="4" l="1"/>
  <c r="P407" i="4" s="1"/>
  <c r="M407" i="4"/>
  <c r="M408" i="4" l="1"/>
  <c r="L408" i="4"/>
  <c r="P408" i="4" s="1"/>
  <c r="M409" i="4" l="1"/>
  <c r="L409" i="4"/>
  <c r="P409" i="4" s="1"/>
  <c r="M410" i="4" l="1"/>
  <c r="L410" i="4"/>
  <c r="P410" i="4" s="1"/>
  <c r="M411" i="4" l="1"/>
  <c r="L411" i="4"/>
  <c r="P411" i="4" s="1"/>
  <c r="L412" i="4" l="1"/>
  <c r="P412" i="4" s="1"/>
  <c r="M412" i="4"/>
  <c r="M413" i="4" l="1"/>
  <c r="L413" i="4"/>
  <c r="P413" i="4" s="1"/>
  <c r="M414" i="4" l="1"/>
  <c r="L414" i="4"/>
  <c r="P414" i="4" s="1"/>
  <c r="M415" i="4" l="1"/>
  <c r="L415" i="4"/>
  <c r="P415" i="4" s="1"/>
  <c r="M416" i="4" l="1"/>
  <c r="L416" i="4"/>
  <c r="P416" i="4" s="1"/>
  <c r="M417" i="4" l="1"/>
  <c r="L417" i="4"/>
  <c r="P417" i="4" s="1"/>
  <c r="M418" i="4" l="1"/>
  <c r="L418" i="4"/>
  <c r="P418" i="4" s="1"/>
  <c r="L419" i="4" l="1"/>
  <c r="P419" i="4" s="1"/>
  <c r="M419" i="4"/>
  <c r="M420" i="4" l="1"/>
  <c r="L420" i="4"/>
  <c r="P420" i="4" s="1"/>
  <c r="M421" i="4" l="1"/>
  <c r="L421" i="4"/>
  <c r="P421" i="4" s="1"/>
  <c r="L422" i="4" l="1"/>
  <c r="P422" i="4" s="1"/>
  <c r="M422" i="4"/>
  <c r="M423" i="4" l="1"/>
  <c r="L423" i="4"/>
  <c r="P423" i="4" s="1"/>
  <c r="L424" i="4" l="1"/>
  <c r="P424" i="4" s="1"/>
  <c r="M424" i="4"/>
  <c r="M425" i="4" l="1"/>
  <c r="L425" i="4"/>
  <c r="P425" i="4" s="1"/>
  <c r="M426" i="4" l="1"/>
  <c r="L426" i="4"/>
  <c r="P426" i="4" s="1"/>
  <c r="L427" i="4" l="1"/>
  <c r="P427" i="4" s="1"/>
  <c r="M427" i="4"/>
  <c r="L428" i="4" l="1"/>
  <c r="P428" i="4" s="1"/>
  <c r="M428" i="4"/>
  <c r="M429" i="4" l="1"/>
  <c r="L429" i="4"/>
  <c r="P429" i="4" s="1"/>
  <c r="L430" i="4" l="1"/>
  <c r="P430" i="4" s="1"/>
  <c r="M430" i="4"/>
  <c r="L431" i="4" l="1"/>
  <c r="P431" i="4" s="1"/>
  <c r="M431" i="4"/>
  <c r="L432" i="4" l="1"/>
  <c r="P432" i="4" s="1"/>
  <c r="M432" i="4"/>
  <c r="L433" i="4" l="1"/>
  <c r="P433" i="4" s="1"/>
  <c r="M433" i="4"/>
  <c r="M434" i="4" l="1"/>
  <c r="L434" i="4"/>
  <c r="P434" i="4" s="1"/>
  <c r="L435" i="4" l="1"/>
  <c r="P435" i="4" s="1"/>
  <c r="M435" i="4"/>
  <c r="M436" i="4" l="1"/>
  <c r="L436" i="4"/>
  <c r="P436" i="4" s="1"/>
  <c r="L437" i="4" l="1"/>
  <c r="P437" i="4" s="1"/>
  <c r="M437" i="4"/>
  <c r="M438" i="4" l="1"/>
  <c r="L438" i="4"/>
  <c r="P438" i="4" s="1"/>
  <c r="M439" i="4" l="1"/>
  <c r="L439" i="4"/>
  <c r="P439" i="4" s="1"/>
  <c r="L440" i="4" l="1"/>
  <c r="P440" i="4" s="1"/>
  <c r="M440" i="4"/>
  <c r="L441" i="4" l="1"/>
  <c r="P441" i="4" s="1"/>
  <c r="M441" i="4"/>
  <c r="L442" i="4" l="1"/>
  <c r="P442" i="4" s="1"/>
  <c r="M442" i="4"/>
  <c r="L443" i="4" l="1"/>
  <c r="P443" i="4" s="1"/>
  <c r="M443" i="4"/>
  <c r="L444" i="4" l="1"/>
  <c r="P444" i="4" s="1"/>
  <c r="M444" i="4"/>
  <c r="L445" i="4" l="1"/>
  <c r="P445" i="4" s="1"/>
  <c r="M445" i="4"/>
  <c r="M446" i="4" l="1"/>
  <c r="L446" i="4"/>
  <c r="P446" i="4" s="1"/>
  <c r="M447" i="4" l="1"/>
  <c r="L447" i="4"/>
  <c r="P447" i="4" s="1"/>
  <c r="L448" i="4" l="1"/>
  <c r="P448" i="4" s="1"/>
  <c r="M448" i="4"/>
  <c r="L449" i="4" l="1"/>
  <c r="P449" i="4" s="1"/>
  <c r="M449" i="4"/>
  <c r="L450" i="4" l="1"/>
  <c r="P450" i="4" s="1"/>
  <c r="M450" i="4"/>
  <c r="L451" i="4" l="1"/>
  <c r="P451" i="4" s="1"/>
  <c r="M451" i="4"/>
  <c r="L452" i="4" l="1"/>
  <c r="P452" i="4" s="1"/>
  <c r="M452" i="4"/>
  <c r="L453" i="4" l="1"/>
  <c r="P453" i="4" s="1"/>
  <c r="M453" i="4"/>
  <c r="M454" i="4" l="1"/>
  <c r="L454" i="4"/>
  <c r="P454" i="4" s="1"/>
  <c r="L455" i="4" l="1"/>
  <c r="P455" i="4" s="1"/>
  <c r="M455" i="4"/>
  <c r="M456" i="4" l="1"/>
  <c r="L456" i="4"/>
  <c r="P456" i="4" s="1"/>
  <c r="M457" i="4" l="1"/>
  <c r="L457" i="4"/>
  <c r="P457" i="4" s="1"/>
  <c r="M458" i="4" l="1"/>
  <c r="L458" i="4"/>
  <c r="P458" i="4" s="1"/>
  <c r="L459" i="4" l="1"/>
  <c r="P459" i="4" s="1"/>
  <c r="M459" i="4"/>
  <c r="M460" i="4" l="1"/>
  <c r="L460" i="4"/>
  <c r="P460" i="4" s="1"/>
  <c r="M461" i="4" l="1"/>
  <c r="L461" i="4"/>
  <c r="P461" i="4" s="1"/>
  <c r="L462" i="4" l="1"/>
  <c r="P462" i="4" s="1"/>
  <c r="M462" i="4"/>
  <c r="M463" i="4" l="1"/>
  <c r="L463" i="4"/>
  <c r="P463" i="4" s="1"/>
  <c r="M464" i="4" l="1"/>
  <c r="L464" i="4"/>
  <c r="P464" i="4" s="1"/>
  <c r="M465" i="4" l="1"/>
  <c r="L465" i="4"/>
  <c r="P465" i="4" s="1"/>
  <c r="M466" i="4" l="1"/>
  <c r="L466" i="4"/>
  <c r="P466" i="4" s="1"/>
  <c r="L467" i="4" l="1"/>
  <c r="P467" i="4" s="1"/>
  <c r="M467" i="4"/>
  <c r="L468" i="4" l="1"/>
  <c r="P468" i="4" s="1"/>
  <c r="M468" i="4"/>
  <c r="M469" i="4" l="1"/>
  <c r="L469" i="4"/>
  <c r="P469" i="4" s="1"/>
  <c r="M470" i="4" l="1"/>
  <c r="L470" i="4"/>
  <c r="P470" i="4" s="1"/>
  <c r="M471" i="4" l="1"/>
  <c r="L471" i="4"/>
  <c r="P471" i="4" s="1"/>
  <c r="L472" i="4" l="1"/>
  <c r="P472" i="4" s="1"/>
  <c r="M472" i="4"/>
  <c r="L473" i="4" l="1"/>
  <c r="P473" i="4" s="1"/>
  <c r="M473" i="4"/>
  <c r="M474" i="4" l="1"/>
  <c r="L474" i="4"/>
  <c r="P474" i="4" s="1"/>
  <c r="M475" i="4" l="1"/>
  <c r="L475" i="4"/>
  <c r="P475" i="4" s="1"/>
  <c r="L476" i="4" l="1"/>
  <c r="P476" i="4" s="1"/>
  <c r="M476" i="4"/>
  <c r="L477" i="4" l="1"/>
  <c r="P477" i="4" s="1"/>
  <c r="M477" i="4"/>
  <c r="M478" i="4" l="1"/>
  <c r="L478" i="4"/>
  <c r="P478" i="4" s="1"/>
  <c r="L479" i="4" l="1"/>
  <c r="P479" i="4" s="1"/>
  <c r="M479" i="4"/>
  <c r="M480" i="4" l="1"/>
  <c r="L480" i="4"/>
  <c r="P480" i="4" s="1"/>
  <c r="M481" i="4" l="1"/>
  <c r="L481" i="4"/>
  <c r="P481" i="4" s="1"/>
  <c r="L482" i="4" l="1"/>
  <c r="P482" i="4" s="1"/>
  <c r="M482" i="4"/>
  <c r="M483" i="4" l="1"/>
  <c r="L483" i="4"/>
  <c r="P483" i="4" s="1"/>
  <c r="L484" i="4" l="1"/>
  <c r="P484" i="4" s="1"/>
  <c r="M484" i="4"/>
  <c r="M485" i="4" l="1"/>
  <c r="L485" i="4"/>
  <c r="P485" i="4" s="1"/>
  <c r="M486" i="4" l="1"/>
  <c r="L486" i="4"/>
  <c r="P486" i="4" s="1"/>
  <c r="M487" i="4" l="1"/>
  <c r="L487" i="4"/>
  <c r="P487" i="4" s="1"/>
  <c r="M488" i="4" l="1"/>
  <c r="L488" i="4"/>
  <c r="P488" i="4" s="1"/>
  <c r="M489" i="4" l="1"/>
  <c r="L489" i="4"/>
  <c r="P489" i="4" s="1"/>
  <c r="L490" i="4" l="1"/>
  <c r="P490" i="4" s="1"/>
  <c r="M490" i="4"/>
  <c r="L491" i="4" l="1"/>
  <c r="P491" i="4" s="1"/>
  <c r="M491" i="4"/>
  <c r="L492" i="4" l="1"/>
  <c r="P492" i="4" s="1"/>
  <c r="M492" i="4"/>
  <c r="M493" i="4" l="1"/>
  <c r="L493" i="4"/>
  <c r="P493" i="4" s="1"/>
  <c r="L494" i="4" l="1"/>
  <c r="P494" i="4" s="1"/>
  <c r="M494" i="4"/>
  <c r="M495" i="4" l="1"/>
  <c r="L495" i="4"/>
  <c r="P495" i="4" s="1"/>
  <c r="M496" i="4" l="1"/>
  <c r="L496" i="4"/>
  <c r="P496" i="4" s="1"/>
  <c r="M497" i="4" l="1"/>
  <c r="L497" i="4"/>
  <c r="P497" i="4" s="1"/>
  <c r="M498" i="4" l="1"/>
  <c r="L498" i="4"/>
  <c r="P498" i="4" s="1"/>
  <c r="M499" i="4" l="1"/>
  <c r="L499" i="4"/>
  <c r="P499" i="4" s="1"/>
  <c r="M500" i="4" l="1"/>
  <c r="L500" i="4"/>
  <c r="P500" i="4" s="1"/>
  <c r="L501" i="4" l="1"/>
  <c r="P501" i="4" s="1"/>
  <c r="M501" i="4"/>
  <c r="L502" i="4" l="1"/>
  <c r="P502" i="4" s="1"/>
  <c r="M502" i="4"/>
  <c r="M503" i="4" l="1"/>
  <c r="L503" i="4"/>
  <c r="P503" i="4" s="1"/>
  <c r="L504" i="4" l="1"/>
  <c r="P504" i="4" s="1"/>
  <c r="M504" i="4"/>
  <c r="M505" i="4" l="1"/>
  <c r="L505" i="4"/>
  <c r="P505" i="4" s="1"/>
  <c r="M506" i="4" l="1"/>
  <c r="L506" i="4"/>
  <c r="P506" i="4" s="1"/>
  <c r="M507" i="4" l="1"/>
  <c r="L507" i="4"/>
  <c r="P507" i="4" s="1"/>
  <c r="L508" i="4" l="1"/>
  <c r="P508" i="4" s="1"/>
  <c r="M508" i="4"/>
  <c r="L509" i="4" l="1"/>
  <c r="P509" i="4" s="1"/>
  <c r="M509" i="4"/>
  <c r="L510" i="4" l="1"/>
  <c r="P510" i="4" s="1"/>
  <c r="M510" i="4"/>
  <c r="L511" i="4" l="1"/>
  <c r="P511" i="4" s="1"/>
  <c r="M511" i="4"/>
  <c r="M512" i="4" l="1"/>
  <c r="L512" i="4"/>
  <c r="P512" i="4" s="1"/>
  <c r="L513" i="4" l="1"/>
  <c r="P513" i="4" s="1"/>
  <c r="M513" i="4"/>
  <c r="M514" i="4" l="1"/>
  <c r="L514" i="4"/>
  <c r="P514" i="4" s="1"/>
  <c r="M515" i="4" l="1"/>
  <c r="L515" i="4"/>
  <c r="P515" i="4" s="1"/>
  <c r="M516" i="4" l="1"/>
  <c r="L516" i="4"/>
  <c r="P516" i="4" s="1"/>
  <c r="L517" i="4" l="1"/>
  <c r="P517" i="4" s="1"/>
  <c r="M517" i="4"/>
  <c r="M518" i="4" l="1"/>
  <c r="L518" i="4"/>
  <c r="P518" i="4" s="1"/>
  <c r="L519" i="4" l="1"/>
  <c r="P519" i="4" s="1"/>
  <c r="M519" i="4"/>
  <c r="M520" i="4" l="1"/>
  <c r="L520" i="4"/>
  <c r="P520" i="4" s="1"/>
  <c r="L521" i="4" l="1"/>
  <c r="P521" i="4" s="1"/>
  <c r="M521" i="4"/>
  <c r="M522" i="4" l="1"/>
  <c r="L522" i="4"/>
  <c r="P522" i="4" s="1"/>
  <c r="M523" i="4" l="1"/>
  <c r="L523" i="4"/>
  <c r="P523" i="4" s="1"/>
  <c r="M524" i="4" l="1"/>
  <c r="L524" i="4"/>
  <c r="P524" i="4" s="1"/>
  <c r="M525" i="4" l="1"/>
  <c r="L525" i="4"/>
  <c r="P525" i="4" s="1"/>
  <c r="L526" i="4" l="1"/>
  <c r="P526" i="4" s="1"/>
  <c r="M526" i="4"/>
  <c r="M527" i="4" l="1"/>
  <c r="L527" i="4"/>
  <c r="P527" i="4" s="1"/>
  <c r="M528" i="4" l="1"/>
  <c r="L528" i="4"/>
  <c r="P528" i="4" s="1"/>
  <c r="L529" i="4" l="1"/>
  <c r="P529" i="4" s="1"/>
  <c r="M529" i="4"/>
  <c r="L530" i="4" l="1"/>
  <c r="P530" i="4" s="1"/>
  <c r="M530" i="4"/>
  <c r="M531" i="4" l="1"/>
  <c r="L531" i="4"/>
  <c r="P531" i="4" s="1"/>
  <c r="M532" i="4" l="1"/>
  <c r="L532" i="4"/>
  <c r="P532" i="4" s="1"/>
  <c r="L533" i="4" l="1"/>
  <c r="P533" i="4" s="1"/>
  <c r="M533" i="4"/>
  <c r="L534" i="4" l="1"/>
  <c r="P534" i="4" s="1"/>
  <c r="M534" i="4"/>
  <c r="L535" i="4" l="1"/>
  <c r="P535" i="4" s="1"/>
  <c r="M535" i="4"/>
  <c r="M536" i="4" l="1"/>
  <c r="L536" i="4"/>
  <c r="P536" i="4" s="1"/>
  <c r="L537" i="4" l="1"/>
  <c r="P537" i="4" s="1"/>
  <c r="M537" i="4"/>
  <c r="M538" i="4" l="1"/>
  <c r="L538" i="4"/>
  <c r="P538" i="4" s="1"/>
  <c r="L539" i="4" l="1"/>
  <c r="P539" i="4" s="1"/>
  <c r="M539" i="4"/>
  <c r="M540" i="4" l="1"/>
  <c r="L540" i="4"/>
  <c r="P540" i="4" s="1"/>
  <c r="M541" i="4" l="1"/>
  <c r="L541" i="4"/>
  <c r="P541" i="4" s="1"/>
  <c r="L542" i="4" l="1"/>
  <c r="P542" i="4" s="1"/>
  <c r="M542" i="4"/>
  <c r="L543" i="4" l="1"/>
  <c r="P543" i="4" s="1"/>
  <c r="M543" i="4"/>
  <c r="L544" i="4" l="1"/>
  <c r="P544" i="4" s="1"/>
  <c r="M544" i="4"/>
  <c r="M545" i="4" l="1"/>
  <c r="L545" i="4"/>
  <c r="P545" i="4" s="1"/>
  <c r="L546" i="4" l="1"/>
  <c r="P546" i="4" s="1"/>
  <c r="M546" i="4"/>
  <c r="L547" i="4" l="1"/>
  <c r="P547" i="4" s="1"/>
  <c r="M547" i="4"/>
  <c r="M548" i="4" l="1"/>
  <c r="L548" i="4"/>
  <c r="P548" i="4" s="1"/>
  <c r="L549" i="4" l="1"/>
  <c r="P549" i="4" s="1"/>
  <c r="M549" i="4"/>
  <c r="M550" i="4" l="1"/>
  <c r="L550" i="4"/>
  <c r="P550" i="4" s="1"/>
  <c r="M551" i="4" l="1"/>
  <c r="L551" i="4"/>
  <c r="P551" i="4" s="1"/>
  <c r="L552" i="4" l="1"/>
  <c r="P552" i="4" s="1"/>
  <c r="M552" i="4"/>
  <c r="M553" i="4" l="1"/>
  <c r="L553" i="4"/>
  <c r="P553" i="4" s="1"/>
  <c r="L554" i="4" l="1"/>
  <c r="P554" i="4" s="1"/>
  <c r="M554" i="4"/>
  <c r="L555" i="4" l="1"/>
  <c r="P555" i="4" s="1"/>
  <c r="M555" i="4"/>
  <c r="L556" i="4" l="1"/>
  <c r="P556" i="4" s="1"/>
  <c r="M556" i="4"/>
  <c r="L557" i="4" l="1"/>
  <c r="P557" i="4" s="1"/>
  <c r="M557" i="4"/>
  <c r="L558" i="4" l="1"/>
  <c r="P558" i="4" s="1"/>
  <c r="M558" i="4"/>
  <c r="M559" i="4" l="1"/>
  <c r="L559" i="4"/>
  <c r="P559" i="4" s="1"/>
  <c r="M560" i="4" l="1"/>
  <c r="L560" i="4"/>
  <c r="P560" i="4" s="1"/>
  <c r="M561" i="4" l="1"/>
  <c r="L561" i="4"/>
  <c r="P561" i="4" s="1"/>
  <c r="L562" i="4" l="1"/>
  <c r="P562" i="4" s="1"/>
  <c r="M562" i="4"/>
  <c r="L563" i="4" l="1"/>
  <c r="P563" i="4" s="1"/>
  <c r="M563" i="4"/>
  <c r="L564" i="4" l="1"/>
  <c r="P564" i="4" s="1"/>
  <c r="M564" i="4"/>
  <c r="L565" i="4" l="1"/>
  <c r="P565" i="4" s="1"/>
  <c r="M565" i="4"/>
  <c r="M566" i="4" l="1"/>
  <c r="L566" i="4"/>
  <c r="P566" i="4" s="1"/>
  <c r="M567" i="4" l="1"/>
  <c r="L567" i="4"/>
  <c r="P567" i="4" s="1"/>
  <c r="M568" i="4" l="1"/>
  <c r="L568" i="4"/>
  <c r="P568" i="4" s="1"/>
  <c r="M569" i="4" l="1"/>
  <c r="L569" i="4"/>
  <c r="P569" i="4" s="1"/>
  <c r="L570" i="4" l="1"/>
  <c r="P570" i="4" s="1"/>
  <c r="M570" i="4"/>
  <c r="M571" i="4" l="1"/>
  <c r="L571" i="4"/>
  <c r="P571" i="4" s="1"/>
  <c r="L572" i="4" l="1"/>
  <c r="P572" i="4" s="1"/>
  <c r="M572" i="4"/>
  <c r="L573" i="4" l="1"/>
  <c r="P573" i="4" s="1"/>
  <c r="M573" i="4"/>
  <c r="L574" i="4" l="1"/>
  <c r="P574" i="4" s="1"/>
  <c r="M574" i="4"/>
  <c r="M575" i="4" l="1"/>
  <c r="L575" i="4"/>
  <c r="P575" i="4" s="1"/>
  <c r="L576" i="4" l="1"/>
  <c r="P576" i="4" s="1"/>
  <c r="M576" i="4"/>
  <c r="M577" i="4" l="1"/>
  <c r="L577" i="4"/>
  <c r="P577" i="4" s="1"/>
  <c r="M578" i="4" l="1"/>
  <c r="L578" i="4"/>
  <c r="P578" i="4" s="1"/>
  <c r="M579" i="4" l="1"/>
  <c r="L579" i="4"/>
  <c r="P579" i="4" s="1"/>
  <c r="M580" i="4" l="1"/>
  <c r="L580" i="4"/>
  <c r="P580" i="4" s="1"/>
  <c r="L581" i="4" l="1"/>
  <c r="P581" i="4" s="1"/>
  <c r="M581" i="4"/>
  <c r="M582" i="4" l="1"/>
  <c r="L582" i="4"/>
  <c r="P582" i="4" s="1"/>
  <c r="L583" i="4" l="1"/>
  <c r="P583" i="4" s="1"/>
  <c r="M583" i="4"/>
  <c r="L584" i="4" l="1"/>
  <c r="P584" i="4" s="1"/>
  <c r="M584" i="4"/>
  <c r="M585" i="4" l="1"/>
  <c r="L585" i="4"/>
  <c r="P585" i="4" s="1"/>
  <c r="M586" i="4" l="1"/>
  <c r="L586" i="4"/>
  <c r="P586" i="4" s="1"/>
  <c r="M587" i="4" l="1"/>
  <c r="L587" i="4"/>
  <c r="P587" i="4" s="1"/>
  <c r="M588" i="4" l="1"/>
  <c r="L588" i="4"/>
  <c r="P588" i="4" s="1"/>
  <c r="M589" i="4" l="1"/>
  <c r="L589" i="4"/>
  <c r="P589" i="4" s="1"/>
  <c r="L590" i="4" l="1"/>
  <c r="P590" i="4" s="1"/>
  <c r="M590" i="4"/>
  <c r="L591" i="4" l="1"/>
  <c r="P591" i="4" s="1"/>
  <c r="M591" i="4"/>
  <c r="L592" i="4" l="1"/>
  <c r="P592" i="4" s="1"/>
  <c r="M592" i="4"/>
  <c r="M593" i="4" l="1"/>
  <c r="L593" i="4"/>
  <c r="P593" i="4" s="1"/>
  <c r="M594" i="4" l="1"/>
  <c r="L594" i="4"/>
  <c r="P594" i="4" s="1"/>
  <c r="L595" i="4" l="1"/>
  <c r="P595" i="4" s="1"/>
  <c r="M595" i="4"/>
  <c r="M596" i="4" l="1"/>
  <c r="L596" i="4"/>
  <c r="P596" i="4" s="1"/>
  <c r="M597" i="4" l="1"/>
  <c r="L597" i="4"/>
  <c r="P597" i="4" s="1"/>
  <c r="M598" i="4" l="1"/>
  <c r="L598" i="4"/>
  <c r="P598" i="4" s="1"/>
  <c r="L599" i="4" l="1"/>
  <c r="P599" i="4" s="1"/>
  <c r="M599" i="4"/>
  <c r="L600" i="4" l="1"/>
  <c r="P600" i="4" s="1"/>
  <c r="M600" i="4"/>
  <c r="M601" i="4" l="1"/>
  <c r="L601" i="4"/>
  <c r="P601" i="4" s="1"/>
  <c r="L602" i="4" l="1"/>
  <c r="P602" i="4" s="1"/>
  <c r="M602" i="4"/>
  <c r="M603" i="4" l="1"/>
  <c r="L603" i="4"/>
  <c r="P603" i="4" s="1"/>
  <c r="L604" i="4" l="1"/>
  <c r="P604" i="4" s="1"/>
  <c r="M604" i="4"/>
  <c r="L605" i="4" l="1"/>
  <c r="P605" i="4" s="1"/>
  <c r="M605" i="4"/>
  <c r="M606" i="4" l="1"/>
  <c r="L606" i="4"/>
  <c r="P606" i="4" s="1"/>
  <c r="M607" i="4" l="1"/>
  <c r="L607" i="4"/>
  <c r="P607" i="4" s="1"/>
  <c r="M608" i="4" l="1"/>
  <c r="L608" i="4"/>
  <c r="P608" i="4" s="1"/>
  <c r="M609" i="4" l="1"/>
  <c r="L609" i="4"/>
  <c r="P609" i="4" s="1"/>
  <c r="M610" i="4" l="1"/>
  <c r="L610" i="4"/>
  <c r="P610" i="4" s="1"/>
  <c r="L611" i="4" l="1"/>
  <c r="P611" i="4" s="1"/>
  <c r="M611" i="4"/>
  <c r="M612" i="4" l="1"/>
  <c r="L612" i="4"/>
  <c r="P612" i="4" s="1"/>
  <c r="M613" i="4" l="1"/>
  <c r="L613" i="4"/>
  <c r="P613" i="4" s="1"/>
  <c r="L614" i="4" l="1"/>
  <c r="P614" i="4" s="1"/>
  <c r="M614" i="4"/>
  <c r="M615" i="4" l="1"/>
  <c r="L615" i="4"/>
  <c r="P615" i="4" s="1"/>
  <c r="L616" i="4" l="1"/>
  <c r="P616" i="4" s="1"/>
  <c r="M616" i="4"/>
  <c r="L617" i="4" l="1"/>
  <c r="P617" i="4" s="1"/>
  <c r="M617" i="4"/>
  <c r="M618" i="4" l="1"/>
  <c r="L618" i="4"/>
  <c r="P618" i="4" s="1"/>
  <c r="L619" i="4" l="1"/>
  <c r="P619" i="4" s="1"/>
  <c r="M619" i="4"/>
  <c r="L620" i="4" l="1"/>
  <c r="P620" i="4" s="1"/>
  <c r="M620" i="4"/>
  <c r="M621" i="4" l="1"/>
  <c r="L621" i="4"/>
  <c r="P621" i="4" s="1"/>
  <c r="M622" i="4" l="1"/>
  <c r="L622" i="4"/>
  <c r="P622" i="4" s="1"/>
  <c r="L623" i="4" l="1"/>
  <c r="P623" i="4" s="1"/>
  <c r="M623" i="4"/>
  <c r="M624" i="4" l="1"/>
  <c r="L624" i="4"/>
  <c r="P624" i="4" s="1"/>
  <c r="L625" i="4" l="1"/>
  <c r="P625" i="4" s="1"/>
  <c r="M625" i="4"/>
  <c r="M626" i="4" l="1"/>
  <c r="L626" i="4"/>
  <c r="P626" i="4" s="1"/>
  <c r="L627" i="4" l="1"/>
  <c r="P627" i="4" s="1"/>
  <c r="M627" i="4"/>
  <c r="L628" i="4" l="1"/>
  <c r="P628" i="4" s="1"/>
  <c r="M628" i="4"/>
  <c r="L629" i="4" l="1"/>
  <c r="P629" i="4" s="1"/>
  <c r="M629" i="4"/>
  <c r="L630" i="4" l="1"/>
  <c r="P630" i="4" s="1"/>
  <c r="M630" i="4"/>
  <c r="M631" i="4" l="1"/>
  <c r="L631" i="4"/>
  <c r="P631" i="4" s="1"/>
  <c r="M632" i="4" l="1"/>
  <c r="L632" i="4"/>
  <c r="P632" i="4" s="1"/>
  <c r="M633" i="4" l="1"/>
  <c r="L633" i="4"/>
  <c r="P633" i="4" s="1"/>
  <c r="M634" i="4" l="1"/>
  <c r="L634" i="4"/>
  <c r="P634" i="4" s="1"/>
  <c r="L635" i="4" l="1"/>
  <c r="P635" i="4" s="1"/>
  <c r="M635" i="4"/>
  <c r="M636" i="4" l="1"/>
  <c r="L636" i="4"/>
  <c r="P636" i="4" s="1"/>
  <c r="L637" i="4" l="1"/>
  <c r="P637" i="4" s="1"/>
  <c r="M637" i="4"/>
  <c r="L638" i="4" l="1"/>
  <c r="P638" i="4" s="1"/>
  <c r="M638" i="4"/>
  <c r="M639" i="4" l="1"/>
  <c r="L639" i="4"/>
  <c r="P639" i="4" s="1"/>
  <c r="M640" i="4" l="1"/>
  <c r="L640" i="4"/>
  <c r="P640" i="4" s="1"/>
  <c r="L641" i="4" l="1"/>
  <c r="P641" i="4" s="1"/>
  <c r="M641" i="4"/>
  <c r="M642" i="4" l="1"/>
  <c r="L642" i="4"/>
  <c r="P642" i="4" s="1"/>
  <c r="L643" i="4" l="1"/>
  <c r="P643" i="4" s="1"/>
  <c r="M643" i="4"/>
  <c r="L644" i="4" l="1"/>
  <c r="P644" i="4" s="1"/>
  <c r="M644" i="4"/>
  <c r="L645" i="4" l="1"/>
  <c r="P645" i="4" s="1"/>
  <c r="M645" i="4"/>
  <c r="L646" i="4" l="1"/>
  <c r="P646" i="4" s="1"/>
  <c r="M646" i="4"/>
  <c r="M647" i="4" l="1"/>
  <c r="L647" i="4"/>
  <c r="P647" i="4" s="1"/>
  <c r="M648" i="4" l="1"/>
  <c r="L648" i="4"/>
  <c r="P648" i="4" s="1"/>
  <c r="L649" i="4" l="1"/>
  <c r="P649" i="4" s="1"/>
  <c r="M649" i="4"/>
  <c r="L650" i="4" l="1"/>
  <c r="P650" i="4" s="1"/>
  <c r="M650" i="4"/>
  <c r="M651" i="4" l="1"/>
  <c r="L651" i="4"/>
  <c r="P651" i="4" s="1"/>
  <c r="L652" i="4" l="1"/>
  <c r="P652" i="4" s="1"/>
  <c r="M652" i="4"/>
  <c r="M653" i="4" l="1"/>
  <c r="L653" i="4"/>
  <c r="P653" i="4" s="1"/>
  <c r="M654" i="4" l="1"/>
  <c r="L654" i="4"/>
  <c r="P654" i="4" s="1"/>
  <c r="M655" i="4" l="1"/>
  <c r="L655" i="4"/>
  <c r="P655" i="4" s="1"/>
  <c r="M656" i="4" l="1"/>
  <c r="L656" i="4"/>
  <c r="P656" i="4" s="1"/>
  <c r="L657" i="4" l="1"/>
  <c r="P657" i="4" s="1"/>
  <c r="M657" i="4"/>
  <c r="L658" i="4" l="1"/>
  <c r="P658" i="4" s="1"/>
  <c r="M658" i="4"/>
  <c r="M659" i="4" l="1"/>
  <c r="L659" i="4"/>
  <c r="P659" i="4" s="1"/>
  <c r="L660" i="4" l="1"/>
  <c r="P660" i="4" s="1"/>
  <c r="M660" i="4"/>
  <c r="L661" i="4" l="1"/>
  <c r="P661" i="4" s="1"/>
  <c r="M661" i="4"/>
  <c r="L662" i="4" l="1"/>
  <c r="P662" i="4" s="1"/>
  <c r="M662" i="4"/>
  <c r="L663" i="4" l="1"/>
  <c r="P663" i="4" s="1"/>
  <c r="M663" i="4"/>
  <c r="L664" i="4" l="1"/>
  <c r="P664" i="4" s="1"/>
  <c r="M664" i="4"/>
  <c r="L665" i="4" l="1"/>
  <c r="P665" i="4" s="1"/>
  <c r="M665" i="4"/>
  <c r="L666" i="4" l="1"/>
  <c r="P666" i="4" s="1"/>
  <c r="M666" i="4"/>
  <c r="M667" i="4" l="1"/>
  <c r="L667" i="4"/>
  <c r="P667" i="4" s="1"/>
  <c r="M668" i="4" l="1"/>
  <c r="L668" i="4"/>
  <c r="P668" i="4" s="1"/>
  <c r="M669" i="4" l="1"/>
  <c r="L669" i="4"/>
  <c r="P669" i="4" s="1"/>
  <c r="M670" i="4" l="1"/>
  <c r="L670" i="4"/>
  <c r="P670" i="4" s="1"/>
  <c r="L671" i="4" l="1"/>
  <c r="P671" i="4" s="1"/>
  <c r="M671" i="4"/>
  <c r="M672" i="4" l="1"/>
  <c r="L672" i="4"/>
  <c r="P672" i="4" s="1"/>
  <c r="M673" i="4" l="1"/>
  <c r="L673" i="4"/>
  <c r="P673" i="4" s="1"/>
  <c r="M674" i="4" l="1"/>
  <c r="L674" i="4"/>
  <c r="P674" i="4" s="1"/>
  <c r="L675" i="4" l="1"/>
  <c r="P675" i="4" s="1"/>
  <c r="M675" i="4"/>
  <c r="M676" i="4" l="1"/>
  <c r="L676" i="4"/>
  <c r="P676" i="4" s="1"/>
  <c r="L677" i="4" l="1"/>
  <c r="P677" i="4" s="1"/>
  <c r="M677" i="4"/>
  <c r="L678" i="4" l="1"/>
  <c r="P678" i="4" s="1"/>
  <c r="M678" i="4"/>
  <c r="L679" i="4" l="1"/>
  <c r="P679" i="4" s="1"/>
  <c r="M679" i="4"/>
  <c r="M680" i="4" l="1"/>
  <c r="L680" i="4"/>
  <c r="P680" i="4" s="1"/>
  <c r="L681" i="4" l="1"/>
  <c r="P681" i="4" s="1"/>
  <c r="M681" i="4"/>
  <c r="M682" i="4" l="1"/>
  <c r="L682" i="4"/>
  <c r="P682" i="4" s="1"/>
  <c r="M683" i="4" l="1"/>
  <c r="L683" i="4"/>
  <c r="P683" i="4" s="1"/>
  <c r="L684" i="4" l="1"/>
  <c r="P684" i="4" s="1"/>
  <c r="M684" i="4"/>
  <c r="L685" i="4" l="1"/>
  <c r="P685" i="4" s="1"/>
  <c r="M685" i="4"/>
  <c r="M686" i="4" l="1"/>
  <c r="L686" i="4"/>
  <c r="P686" i="4" s="1"/>
  <c r="M687" i="4" l="1"/>
  <c r="L687" i="4"/>
  <c r="P687" i="4" s="1"/>
  <c r="L688" i="4" l="1"/>
  <c r="P688" i="4" s="1"/>
  <c r="M688" i="4"/>
  <c r="L689" i="4" l="1"/>
  <c r="P689" i="4" s="1"/>
  <c r="M689" i="4"/>
  <c r="L690" i="4" l="1"/>
  <c r="P690" i="4" s="1"/>
  <c r="M690" i="4"/>
  <c r="L691" i="4" l="1"/>
  <c r="P691" i="4" s="1"/>
  <c r="M691" i="4"/>
  <c r="L692" i="4" l="1"/>
  <c r="P692" i="4" s="1"/>
  <c r="M692" i="4"/>
  <c r="M693" i="4" l="1"/>
  <c r="L693" i="4"/>
  <c r="P693" i="4" s="1"/>
  <c r="M694" i="4" l="1"/>
  <c r="L694" i="4"/>
  <c r="P694" i="4" s="1"/>
  <c r="L695" i="4" l="1"/>
  <c r="P695" i="4" s="1"/>
  <c r="M695" i="4"/>
  <c r="L696" i="4" l="1"/>
  <c r="P696" i="4" s="1"/>
  <c r="M696" i="4"/>
  <c r="M697" i="4" l="1"/>
  <c r="L697" i="4"/>
  <c r="P697" i="4" s="1"/>
  <c r="L698" i="4" l="1"/>
  <c r="P698" i="4" s="1"/>
  <c r="M698" i="4"/>
  <c r="L699" i="4" l="1"/>
  <c r="P699" i="4" s="1"/>
  <c r="M699" i="4"/>
  <c r="L700" i="4" l="1"/>
  <c r="P700" i="4" s="1"/>
  <c r="M700" i="4"/>
  <c r="M701" i="4" l="1"/>
  <c r="L701" i="4"/>
  <c r="P701" i="4" s="1"/>
  <c r="M702" i="4" l="1"/>
  <c r="L702" i="4"/>
  <c r="P702" i="4" s="1"/>
  <c r="L703" i="4" l="1"/>
  <c r="P703" i="4" s="1"/>
  <c r="M703" i="4"/>
  <c r="M704" i="4" l="1"/>
  <c r="L704" i="4"/>
  <c r="P704" i="4" s="1"/>
  <c r="M705" i="4" l="1"/>
  <c r="L705" i="4"/>
  <c r="P705" i="4" s="1"/>
  <c r="L706" i="4" l="1"/>
  <c r="P706" i="4" s="1"/>
  <c r="M706" i="4"/>
  <c r="L707" i="4" l="1"/>
  <c r="P707" i="4" s="1"/>
  <c r="M707" i="4"/>
  <c r="L708" i="4" l="1"/>
  <c r="P708" i="4" s="1"/>
  <c r="M708" i="4"/>
  <c r="L709" i="4" l="1"/>
  <c r="P709" i="4" s="1"/>
  <c r="M709" i="4"/>
  <c r="L710" i="4" l="1"/>
  <c r="P710" i="4" s="1"/>
  <c r="M710" i="4"/>
  <c r="L711" i="4" l="1"/>
  <c r="P711" i="4" s="1"/>
  <c r="M711" i="4"/>
  <c r="L712" i="4" l="1"/>
  <c r="P712" i="4" s="1"/>
  <c r="M712" i="4"/>
  <c r="L713" i="4" l="1"/>
  <c r="P713" i="4" s="1"/>
  <c r="M713" i="4"/>
  <c r="M714" i="4" l="1"/>
  <c r="L714" i="4"/>
  <c r="P714" i="4" s="1"/>
  <c r="M715" i="4" l="1"/>
  <c r="L715" i="4"/>
  <c r="P715" i="4" s="1"/>
  <c r="L716" i="4" l="1"/>
  <c r="P716" i="4" s="1"/>
  <c r="M716" i="4"/>
  <c r="M717" i="4" l="1"/>
  <c r="L717" i="4"/>
  <c r="P717" i="4" s="1"/>
  <c r="M718" i="4" l="1"/>
  <c r="L718" i="4"/>
  <c r="P718" i="4" s="1"/>
  <c r="L719" i="4" l="1"/>
  <c r="P719" i="4" s="1"/>
  <c r="M719" i="4"/>
  <c r="M720" i="4" l="1"/>
  <c r="L720" i="4"/>
  <c r="P720" i="4" s="1"/>
  <c r="L721" i="4" l="1"/>
  <c r="P721" i="4" s="1"/>
  <c r="M721" i="4"/>
  <c r="M722" i="4" l="1"/>
  <c r="L722" i="4"/>
  <c r="P722" i="4" s="1"/>
  <c r="L723" i="4" l="1"/>
  <c r="P723" i="4" s="1"/>
  <c r="M723" i="4"/>
  <c r="L724" i="4" l="1"/>
  <c r="P724" i="4" s="1"/>
  <c r="M724" i="4"/>
  <c r="L725" i="4" l="1"/>
  <c r="P725" i="4" s="1"/>
  <c r="M725" i="4"/>
  <c r="L726" i="4" l="1"/>
  <c r="P726" i="4" s="1"/>
  <c r="M726" i="4"/>
  <c r="M727" i="4" l="1"/>
  <c r="L727" i="4"/>
  <c r="P727" i="4" s="1"/>
  <c r="M728" i="4" l="1"/>
  <c r="L728" i="4"/>
  <c r="P728" i="4" s="1"/>
  <c r="L729" i="4" l="1"/>
  <c r="P729" i="4" s="1"/>
  <c r="M729" i="4"/>
  <c r="L730" i="4" l="1"/>
  <c r="P730" i="4" s="1"/>
  <c r="M730" i="4"/>
  <c r="L731" i="4" l="1"/>
  <c r="P731" i="4" s="1"/>
  <c r="M731" i="4"/>
  <c r="L732" i="4" l="1"/>
  <c r="P732" i="4" s="1"/>
  <c r="M732" i="4"/>
  <c r="M733" i="4" l="1"/>
  <c r="L733" i="4"/>
  <c r="P733" i="4" s="1"/>
  <c r="L734" i="4" l="1"/>
  <c r="P734" i="4" s="1"/>
  <c r="M734" i="4"/>
  <c r="M735" i="4" l="1"/>
  <c r="L735" i="4"/>
  <c r="P735" i="4" s="1"/>
  <c r="L736" i="4" l="1"/>
  <c r="P736" i="4" s="1"/>
  <c r="M736" i="4"/>
  <c r="L737" i="4" l="1"/>
  <c r="P737" i="4" s="1"/>
  <c r="M737" i="4"/>
  <c r="L738" i="4" l="1"/>
  <c r="P738" i="4" s="1"/>
  <c r="M738" i="4"/>
  <c r="L739" i="4" l="1"/>
  <c r="P739" i="4" s="1"/>
  <c r="M739" i="4"/>
  <c r="L740" i="4" l="1"/>
  <c r="P740" i="4" s="1"/>
  <c r="M740" i="4"/>
  <c r="L741" i="4" l="1"/>
  <c r="P741" i="4" s="1"/>
  <c r="M741" i="4"/>
  <c r="L742" i="4" l="1"/>
  <c r="P742" i="4" s="1"/>
  <c r="M742" i="4"/>
  <c r="M743" i="4" l="1"/>
  <c r="L743" i="4"/>
  <c r="P743" i="4" s="1"/>
  <c r="M744" i="4" l="1"/>
  <c r="L744" i="4"/>
  <c r="P744" i="4" s="1"/>
  <c r="M745" i="4" l="1"/>
  <c r="L745" i="4"/>
  <c r="P745" i="4" s="1"/>
  <c r="L746" i="4" l="1"/>
  <c r="P746" i="4" s="1"/>
  <c r="M746" i="4"/>
  <c r="L747" i="4" l="1"/>
  <c r="P747" i="4" s="1"/>
  <c r="M747" i="4"/>
  <c r="L748" i="4" l="1"/>
  <c r="P748" i="4" s="1"/>
  <c r="M748" i="4"/>
  <c r="L749" i="4" l="1"/>
  <c r="P749" i="4" s="1"/>
  <c r="M749" i="4"/>
  <c r="M750" i="4" l="1"/>
  <c r="L750" i="4"/>
  <c r="P750" i="4" s="1"/>
  <c r="L751" i="4" l="1"/>
  <c r="P751" i="4" s="1"/>
  <c r="M751" i="4"/>
  <c r="L752" i="4" l="1"/>
  <c r="P752" i="4" s="1"/>
  <c r="M752" i="4"/>
  <c r="M753" i="4" l="1"/>
  <c r="L753" i="4"/>
  <c r="P753" i="4" s="1"/>
  <c r="L754" i="4" l="1"/>
  <c r="P754" i="4" s="1"/>
  <c r="M754" i="4"/>
  <c r="L755" i="4" l="1"/>
  <c r="P755" i="4" s="1"/>
  <c r="M755" i="4"/>
  <c r="L756" i="4" l="1"/>
  <c r="P756" i="4" s="1"/>
  <c r="M756" i="4"/>
  <c r="L757" i="4" l="1"/>
  <c r="P757" i="4" s="1"/>
  <c r="M757" i="4"/>
  <c r="M758" i="4" l="1"/>
  <c r="L758" i="4"/>
  <c r="P758" i="4" s="1"/>
  <c r="L759" i="4" l="1"/>
  <c r="P759" i="4" s="1"/>
  <c r="M759" i="4"/>
  <c r="L760" i="4" l="1"/>
  <c r="P760" i="4" s="1"/>
  <c r="M760" i="4"/>
  <c r="L761" i="4" l="1"/>
  <c r="P761" i="4" s="1"/>
  <c r="M761" i="4"/>
  <c r="L762" i="4" l="1"/>
  <c r="P762" i="4" s="1"/>
  <c r="M762" i="4"/>
  <c r="L763" i="4" l="1"/>
  <c r="P763" i="4" s="1"/>
  <c r="M763" i="4"/>
  <c r="L764" i="4" l="1"/>
  <c r="P764" i="4" s="1"/>
  <c r="M764" i="4"/>
  <c r="L765" i="4" l="1"/>
  <c r="P765" i="4" s="1"/>
  <c r="M765" i="4"/>
  <c r="M766" i="4" l="1"/>
  <c r="L766" i="4"/>
  <c r="P766" i="4" s="1"/>
  <c r="M767" i="4" l="1"/>
  <c r="L767" i="4"/>
  <c r="P767" i="4" s="1"/>
  <c r="L768" i="4" l="1"/>
  <c r="P768" i="4" s="1"/>
  <c r="M768" i="4"/>
  <c r="M769" i="4" l="1"/>
  <c r="L769" i="4"/>
  <c r="P769" i="4" s="1"/>
  <c r="M770" i="4" l="1"/>
  <c r="L770" i="4"/>
  <c r="P770" i="4" s="1"/>
  <c r="M771" i="4" l="1"/>
  <c r="L771" i="4"/>
  <c r="P771" i="4" s="1"/>
  <c r="L772" i="4" l="1"/>
  <c r="P772" i="4" s="1"/>
  <c r="M772" i="4"/>
  <c r="M773" i="4" l="1"/>
  <c r="L773" i="4"/>
  <c r="P773" i="4" s="1"/>
  <c r="L774" i="4" l="1"/>
  <c r="P774" i="4" s="1"/>
  <c r="M774" i="4"/>
  <c r="L775" i="4" l="1"/>
  <c r="P775" i="4" s="1"/>
  <c r="M775" i="4"/>
  <c r="M776" i="4" l="1"/>
  <c r="L776" i="4"/>
  <c r="P776" i="4" s="1"/>
  <c r="M777" i="4" l="1"/>
  <c r="L777" i="4"/>
  <c r="P777" i="4" s="1"/>
  <c r="L778" i="4" l="1"/>
  <c r="P778" i="4" s="1"/>
  <c r="M778" i="4"/>
  <c r="L779" i="4" l="1"/>
  <c r="P779" i="4" s="1"/>
  <c r="M779" i="4"/>
  <c r="L780" i="4" l="1"/>
  <c r="P780" i="4" s="1"/>
  <c r="M780" i="4"/>
  <c r="M781" i="4" l="1"/>
  <c r="L781" i="4"/>
  <c r="P781" i="4" s="1"/>
  <c r="L782" i="4" l="1"/>
  <c r="P782" i="4" s="1"/>
  <c r="M782" i="4"/>
  <c r="L783" i="4" l="1"/>
  <c r="P783" i="4" s="1"/>
  <c r="M783" i="4"/>
  <c r="L784" i="4" l="1"/>
  <c r="P784" i="4" s="1"/>
  <c r="M784" i="4"/>
  <c r="M785" i="4" l="1"/>
  <c r="L785" i="4"/>
  <c r="P785" i="4" s="1"/>
  <c r="M786" i="4" l="1"/>
  <c r="L786" i="4"/>
  <c r="P786" i="4" s="1"/>
  <c r="M787" i="4" l="1"/>
  <c r="L787" i="4"/>
  <c r="P787" i="4" s="1"/>
  <c r="L788" i="4" l="1"/>
  <c r="P788" i="4" s="1"/>
  <c r="M788" i="4"/>
  <c r="M789" i="4" l="1"/>
  <c r="L789" i="4"/>
  <c r="P789" i="4" s="1"/>
  <c r="M790" i="4" l="1"/>
  <c r="L790" i="4"/>
  <c r="P790" i="4" s="1"/>
  <c r="L791" i="4" l="1"/>
  <c r="P791" i="4" s="1"/>
  <c r="M791" i="4"/>
  <c r="L792" i="4" l="1"/>
  <c r="P792" i="4" s="1"/>
  <c r="M792" i="4"/>
  <c r="M793" i="4" l="1"/>
  <c r="L793" i="4"/>
  <c r="P793" i="4" s="1"/>
  <c r="M794" i="4" l="1"/>
  <c r="L794" i="4"/>
  <c r="P794" i="4" s="1"/>
  <c r="M795" i="4" l="1"/>
  <c r="L795" i="4"/>
  <c r="P795" i="4" s="1"/>
  <c r="L796" i="4" l="1"/>
  <c r="P796" i="4" s="1"/>
  <c r="M796" i="4"/>
  <c r="L797" i="4" l="1"/>
  <c r="P797" i="4" s="1"/>
  <c r="M797" i="4"/>
  <c r="M798" i="4" l="1"/>
  <c r="L798" i="4"/>
  <c r="P798" i="4" s="1"/>
  <c r="L799" i="4" l="1"/>
  <c r="P799" i="4" s="1"/>
  <c r="M799" i="4"/>
  <c r="M800" i="4" l="1"/>
  <c r="L800" i="4"/>
  <c r="P800" i="4" s="1"/>
  <c r="L801" i="4" l="1"/>
  <c r="P801" i="4" s="1"/>
  <c r="M801" i="4"/>
  <c r="L802" i="4" l="1"/>
  <c r="P802" i="4" s="1"/>
  <c r="M802" i="4"/>
  <c r="L803" i="4" l="1"/>
  <c r="P803" i="4" s="1"/>
  <c r="M803" i="4"/>
  <c r="M804" i="4" l="1"/>
  <c r="L804" i="4"/>
  <c r="P804" i="4" s="1"/>
  <c r="M805" i="4" l="1"/>
  <c r="L805" i="4"/>
  <c r="P805" i="4" s="1"/>
  <c r="M806" i="4" l="1"/>
  <c r="L806" i="4"/>
  <c r="P806" i="4" s="1"/>
  <c r="M807" i="4" l="1"/>
  <c r="L807" i="4"/>
  <c r="P807" i="4" s="1"/>
  <c r="M808" i="4" l="1"/>
  <c r="L808" i="4"/>
  <c r="P808" i="4" s="1"/>
  <c r="L809" i="4" l="1"/>
  <c r="P809" i="4" s="1"/>
  <c r="M809" i="4"/>
  <c r="M810" i="4" l="1"/>
  <c r="L810" i="4"/>
  <c r="P810" i="4" s="1"/>
  <c r="L811" i="4" l="1"/>
  <c r="P811" i="4" s="1"/>
  <c r="M811" i="4"/>
  <c r="M812" i="4" l="1"/>
  <c r="L812" i="4"/>
  <c r="P812" i="4" s="1"/>
  <c r="M813" i="4" l="1"/>
  <c r="L813" i="4"/>
  <c r="P813" i="4" s="1"/>
  <c r="M814" i="4" l="1"/>
  <c r="L814" i="4"/>
  <c r="P814" i="4" s="1"/>
  <c r="L815" i="4" l="1"/>
  <c r="P815" i="4" s="1"/>
  <c r="M815" i="4"/>
  <c r="L816" i="4" l="1"/>
  <c r="P816" i="4" s="1"/>
  <c r="M816" i="4"/>
  <c r="L817" i="4" l="1"/>
  <c r="P817" i="4" s="1"/>
  <c r="M817" i="4"/>
  <c r="L818" i="4" l="1"/>
  <c r="P818" i="4" s="1"/>
  <c r="M818" i="4"/>
  <c r="M819" i="4" l="1"/>
  <c r="L819" i="4"/>
  <c r="P819" i="4" s="1"/>
  <c r="L820" i="4" l="1"/>
  <c r="P820" i="4" s="1"/>
  <c r="M820" i="4"/>
  <c r="L821" i="4" l="1"/>
  <c r="P821" i="4" s="1"/>
  <c r="M821" i="4"/>
  <c r="L822" i="4" l="1"/>
  <c r="P822" i="4" s="1"/>
  <c r="M822" i="4"/>
  <c r="M823" i="4" l="1"/>
  <c r="L823" i="4"/>
  <c r="P823" i="4" s="1"/>
  <c r="M824" i="4" l="1"/>
  <c r="L824" i="4"/>
  <c r="P824" i="4" s="1"/>
  <c r="L825" i="4" l="1"/>
  <c r="P825" i="4" s="1"/>
  <c r="M825" i="4"/>
  <c r="M826" i="4" l="1"/>
  <c r="L826" i="4"/>
  <c r="P826" i="4" s="1"/>
  <c r="L827" i="4" l="1"/>
  <c r="P827" i="4" s="1"/>
  <c r="M827" i="4"/>
  <c r="M828" i="4" l="1"/>
  <c r="L828" i="4"/>
  <c r="P828" i="4" s="1"/>
  <c r="M829" i="4" l="1"/>
  <c r="L829" i="4"/>
  <c r="P829" i="4" s="1"/>
  <c r="L830" i="4" l="1"/>
  <c r="P830" i="4" s="1"/>
  <c r="M830" i="4"/>
  <c r="M831" i="4" l="1"/>
  <c r="L831" i="4"/>
  <c r="P831" i="4" s="1"/>
  <c r="L832" i="4" l="1"/>
  <c r="P832" i="4" s="1"/>
  <c r="M832" i="4"/>
  <c r="L833" i="4" l="1"/>
  <c r="P833" i="4" s="1"/>
  <c r="M833" i="4"/>
  <c r="M834" i="4" l="1"/>
  <c r="L834" i="4"/>
  <c r="P834" i="4" s="1"/>
  <c r="L835" i="4" l="1"/>
  <c r="P835" i="4" s="1"/>
  <c r="M835" i="4"/>
  <c r="L836" i="4" l="1"/>
  <c r="P836" i="4" s="1"/>
  <c r="M836" i="4"/>
  <c r="L837" i="4" l="1"/>
  <c r="P837" i="4" s="1"/>
  <c r="M837" i="4"/>
  <c r="L838" i="4" l="1"/>
  <c r="P838" i="4" s="1"/>
  <c r="M838" i="4"/>
  <c r="M839" i="4" l="1"/>
  <c r="L839" i="4"/>
  <c r="P839" i="4" s="1"/>
  <c r="L840" i="4" l="1"/>
  <c r="P840" i="4" s="1"/>
  <c r="M840" i="4"/>
  <c r="M841" i="4" l="1"/>
  <c r="L841" i="4"/>
  <c r="P841" i="4" s="1"/>
  <c r="M842" i="4" l="1"/>
  <c r="L842" i="4"/>
  <c r="P842" i="4" s="1"/>
  <c r="L843" i="4" l="1"/>
  <c r="P843" i="4" s="1"/>
  <c r="M843" i="4"/>
  <c r="L844" i="4" l="1"/>
  <c r="P844" i="4" s="1"/>
  <c r="M844" i="4"/>
  <c r="M845" i="4" l="1"/>
  <c r="L845" i="4"/>
  <c r="P845" i="4" s="1"/>
  <c r="M846" i="4" l="1"/>
  <c r="L846" i="4"/>
  <c r="P846" i="4" s="1"/>
  <c r="L847" i="4" l="1"/>
  <c r="P847" i="4" s="1"/>
  <c r="M847" i="4"/>
  <c r="M848" i="4" l="1"/>
  <c r="L848" i="4"/>
  <c r="P848" i="4" s="1"/>
  <c r="L849" i="4" l="1"/>
  <c r="P849" i="4" s="1"/>
  <c r="M849" i="4"/>
  <c r="M850" i="4" l="1"/>
  <c r="L850" i="4"/>
  <c r="P850" i="4" s="1"/>
  <c r="M851" i="4" l="1"/>
  <c r="L851" i="4"/>
  <c r="P851" i="4" s="1"/>
  <c r="M852" i="4" l="1"/>
  <c r="L852" i="4"/>
  <c r="P852" i="4" s="1"/>
  <c r="M853" i="4" l="1"/>
  <c r="L853" i="4"/>
  <c r="P853" i="4" s="1"/>
  <c r="M854" i="4" l="1"/>
  <c r="L854" i="4"/>
  <c r="P854" i="4" s="1"/>
  <c r="M855" i="4" l="1"/>
  <c r="L855" i="4"/>
  <c r="P855" i="4" s="1"/>
  <c r="L856" i="4" l="1"/>
  <c r="P856" i="4" s="1"/>
  <c r="M856" i="4"/>
  <c r="M857" i="4" l="1"/>
  <c r="L857" i="4"/>
  <c r="P857" i="4" s="1"/>
  <c r="L858" i="4" l="1"/>
  <c r="P858" i="4" s="1"/>
  <c r="M858" i="4"/>
  <c r="L859" i="4" l="1"/>
  <c r="P859" i="4" s="1"/>
  <c r="M859" i="4"/>
  <c r="L860" i="4" l="1"/>
  <c r="P860" i="4" s="1"/>
  <c r="M860" i="4"/>
  <c r="M861" i="4" l="1"/>
  <c r="L861" i="4"/>
  <c r="P861" i="4" s="1"/>
  <c r="M862" i="4" l="1"/>
  <c r="L862" i="4"/>
  <c r="P862" i="4" s="1"/>
  <c r="L863" i="4" l="1"/>
  <c r="P863" i="4" s="1"/>
  <c r="M863" i="4"/>
  <c r="M864" i="4" l="1"/>
  <c r="L864" i="4"/>
  <c r="P864" i="4" s="1"/>
  <c r="L865" i="4" l="1"/>
  <c r="P865" i="4" s="1"/>
  <c r="M865" i="4"/>
  <c r="M866" i="4" l="1"/>
  <c r="L866" i="4"/>
  <c r="P866" i="4" s="1"/>
  <c r="M867" i="4" l="1"/>
  <c r="L867" i="4"/>
  <c r="P867" i="4" s="1"/>
  <c r="L868" i="4" l="1"/>
  <c r="P868" i="4" s="1"/>
  <c r="M868" i="4"/>
  <c r="L869" i="4" l="1"/>
  <c r="P869" i="4" s="1"/>
  <c r="M869" i="4"/>
  <c r="M870" i="4" l="1"/>
  <c r="L870" i="4"/>
  <c r="P870" i="4" s="1"/>
  <c r="L871" i="4" l="1"/>
  <c r="P871" i="4" s="1"/>
  <c r="M871" i="4"/>
  <c r="M872" i="4" l="1"/>
  <c r="L872" i="4"/>
  <c r="P872" i="4" s="1"/>
  <c r="L873" i="4" l="1"/>
  <c r="P873" i="4" s="1"/>
  <c r="M873" i="4"/>
  <c r="L874" i="4" l="1"/>
  <c r="P874" i="4" s="1"/>
  <c r="M874" i="4"/>
  <c r="M875" i="4" l="1"/>
  <c r="L875" i="4"/>
  <c r="P875" i="4" s="1"/>
  <c r="L876" i="4" l="1"/>
  <c r="P876" i="4" s="1"/>
  <c r="M876" i="4"/>
  <c r="L877" i="4" l="1"/>
  <c r="P877" i="4" s="1"/>
  <c r="M877" i="4"/>
  <c r="L878" i="4" l="1"/>
  <c r="P878" i="4" s="1"/>
  <c r="M878" i="4"/>
  <c r="L879" i="4" l="1"/>
  <c r="P879" i="4" s="1"/>
  <c r="M879" i="4"/>
  <c r="M880" i="4" l="1"/>
  <c r="L880" i="4"/>
  <c r="P880" i="4" s="1"/>
  <c r="L881" i="4" l="1"/>
  <c r="P881" i="4" s="1"/>
  <c r="M881" i="4"/>
  <c r="M882" i="4" l="1"/>
  <c r="L882" i="4"/>
  <c r="P882" i="4" s="1"/>
  <c r="M883" i="4" l="1"/>
  <c r="L883" i="4"/>
  <c r="P883" i="4" s="1"/>
  <c r="M884" i="4" l="1"/>
  <c r="L884" i="4"/>
  <c r="P884" i="4" s="1"/>
  <c r="M885" i="4" l="1"/>
  <c r="L885" i="4"/>
  <c r="P885" i="4" s="1"/>
  <c r="M886" i="4" l="1"/>
  <c r="L886" i="4"/>
  <c r="P886" i="4" s="1"/>
  <c r="L887" i="4" l="1"/>
  <c r="P887" i="4" s="1"/>
  <c r="M887" i="4"/>
  <c r="L888" i="4" l="1"/>
  <c r="P888" i="4" s="1"/>
  <c r="M888" i="4"/>
  <c r="L889" i="4" l="1"/>
  <c r="P889" i="4" s="1"/>
  <c r="M889" i="4"/>
  <c r="L890" i="4" l="1"/>
  <c r="P890" i="4" s="1"/>
  <c r="M890" i="4"/>
  <c r="L891" i="4" l="1"/>
  <c r="P891" i="4" s="1"/>
  <c r="M891" i="4"/>
  <c r="L892" i="4" l="1"/>
  <c r="P892" i="4" s="1"/>
  <c r="M892" i="4"/>
  <c r="M893" i="4" l="1"/>
  <c r="L893" i="4"/>
  <c r="P893" i="4" s="1"/>
  <c r="L894" i="4" l="1"/>
  <c r="P894" i="4" s="1"/>
  <c r="M894" i="4"/>
  <c r="M895" i="4" l="1"/>
  <c r="L895" i="4"/>
  <c r="P895" i="4" s="1"/>
  <c r="L896" i="4" l="1"/>
  <c r="P896" i="4" s="1"/>
  <c r="M896" i="4"/>
  <c r="M897" i="4" l="1"/>
  <c r="L897" i="4"/>
  <c r="P897" i="4" s="1"/>
  <c r="M898" i="4" l="1"/>
  <c r="L898" i="4"/>
  <c r="P898" i="4" s="1"/>
  <c r="L899" i="4" l="1"/>
  <c r="P899" i="4" s="1"/>
  <c r="M899" i="4"/>
  <c r="L900" i="4" l="1"/>
  <c r="P900" i="4" s="1"/>
  <c r="M900" i="4"/>
  <c r="M901" i="4" l="1"/>
  <c r="L901" i="4"/>
  <c r="P901" i="4" s="1"/>
  <c r="M902" i="4" l="1"/>
  <c r="L902" i="4"/>
  <c r="P902" i="4" s="1"/>
  <c r="L903" i="4" l="1"/>
  <c r="P903" i="4" s="1"/>
  <c r="M903" i="4"/>
  <c r="M904" i="4" l="1"/>
  <c r="L904" i="4"/>
  <c r="P904" i="4" s="1"/>
  <c r="L905" i="4" l="1"/>
  <c r="P905" i="4" s="1"/>
  <c r="M905" i="4"/>
  <c r="M906" i="4" l="1"/>
  <c r="L906" i="4"/>
  <c r="P906" i="4" s="1"/>
  <c r="M907" i="4" l="1"/>
  <c r="L907" i="4"/>
  <c r="P907" i="4" s="1"/>
  <c r="L908" i="4" l="1"/>
  <c r="P908" i="4" s="1"/>
  <c r="M908" i="4"/>
  <c r="M909" i="4" l="1"/>
  <c r="L909" i="4"/>
  <c r="P909" i="4" s="1"/>
  <c r="L910" i="4" l="1"/>
  <c r="P910" i="4" s="1"/>
  <c r="M910" i="4"/>
  <c r="M911" i="4" l="1"/>
  <c r="L911" i="4"/>
  <c r="P911" i="4" s="1"/>
  <c r="L912" i="4" l="1"/>
  <c r="P912" i="4" s="1"/>
  <c r="M912" i="4"/>
  <c r="M913" i="4" l="1"/>
  <c r="L913" i="4"/>
  <c r="P913" i="4" s="1"/>
  <c r="M914" i="4" l="1"/>
  <c r="L914" i="4"/>
  <c r="P914" i="4" s="1"/>
  <c r="L915" i="4" l="1"/>
  <c r="P915" i="4" s="1"/>
  <c r="M915" i="4"/>
  <c r="L916" i="4" l="1"/>
  <c r="P916" i="4" s="1"/>
  <c r="M916" i="4"/>
  <c r="L917" i="4" l="1"/>
  <c r="P917" i="4" s="1"/>
  <c r="M917" i="4"/>
  <c r="L918" i="4" l="1"/>
  <c r="P918" i="4" s="1"/>
  <c r="M918" i="4"/>
  <c r="M919" i="4" l="1"/>
  <c r="L919" i="4"/>
  <c r="P919" i="4" s="1"/>
  <c r="L920" i="4" l="1"/>
  <c r="P920" i="4" s="1"/>
  <c r="M920" i="4"/>
  <c r="M921" i="4" l="1"/>
  <c r="L921" i="4"/>
  <c r="P921" i="4" s="1"/>
  <c r="M922" i="4" l="1"/>
  <c r="L922" i="4"/>
  <c r="P922" i="4" s="1"/>
  <c r="M923" i="4" l="1"/>
  <c r="L923" i="4"/>
  <c r="P923" i="4" s="1"/>
  <c r="M924" i="4" l="1"/>
  <c r="L924" i="4"/>
  <c r="P924" i="4" s="1"/>
  <c r="M925" i="4" l="1"/>
  <c r="L925" i="4"/>
  <c r="P925" i="4" s="1"/>
  <c r="M926" i="4" l="1"/>
  <c r="L926" i="4"/>
  <c r="P926" i="4" s="1"/>
  <c r="M927" i="4" l="1"/>
  <c r="L927" i="4"/>
  <c r="P927" i="4" s="1"/>
  <c r="L928" i="4" l="1"/>
  <c r="P928" i="4" s="1"/>
  <c r="M928" i="4"/>
  <c r="L929" i="4" l="1"/>
  <c r="P929" i="4" s="1"/>
  <c r="M929" i="4"/>
  <c r="L930" i="4" l="1"/>
  <c r="P930" i="4" s="1"/>
  <c r="M930" i="4"/>
  <c r="M931" i="4" l="1"/>
  <c r="L931" i="4"/>
  <c r="P931" i="4" s="1"/>
  <c r="L932" i="4" l="1"/>
  <c r="P932" i="4" s="1"/>
  <c r="M932" i="4"/>
  <c r="L933" i="4" l="1"/>
  <c r="P933" i="4" s="1"/>
  <c r="M933" i="4"/>
  <c r="L934" i="4" l="1"/>
  <c r="P934" i="4" s="1"/>
  <c r="M934" i="4"/>
  <c r="L935" i="4" l="1"/>
  <c r="P935" i="4" s="1"/>
  <c r="M935" i="4"/>
  <c r="L936" i="4" l="1"/>
  <c r="P936" i="4" s="1"/>
  <c r="M936" i="4"/>
  <c r="M937" i="4" l="1"/>
  <c r="L937" i="4"/>
  <c r="P937" i="4" s="1"/>
  <c r="M938" i="4" l="1"/>
  <c r="L938" i="4"/>
  <c r="P938" i="4" s="1"/>
  <c r="L939" i="4" l="1"/>
  <c r="P939" i="4" s="1"/>
  <c r="M939" i="4"/>
  <c r="L940" i="4" l="1"/>
  <c r="P940" i="4" s="1"/>
  <c r="M940" i="4"/>
  <c r="L941" i="4" l="1"/>
  <c r="P941" i="4" s="1"/>
  <c r="M941" i="4"/>
  <c r="M942" i="4" l="1"/>
  <c r="L942" i="4"/>
  <c r="P942" i="4" s="1"/>
  <c r="M943" i="4" l="1"/>
  <c r="L943" i="4"/>
  <c r="P943" i="4" s="1"/>
  <c r="M944" i="4" l="1"/>
  <c r="L944" i="4"/>
  <c r="P944" i="4" s="1"/>
  <c r="M945" i="4" l="1"/>
  <c r="L945" i="4"/>
  <c r="P945" i="4" s="1"/>
  <c r="L946" i="4" l="1"/>
  <c r="P946" i="4" s="1"/>
  <c r="M946" i="4"/>
  <c r="M947" i="4" l="1"/>
  <c r="L947" i="4"/>
  <c r="P947" i="4" s="1"/>
  <c r="L948" i="4" l="1"/>
  <c r="P948" i="4" s="1"/>
  <c r="M948" i="4"/>
  <c r="M949" i="4" l="1"/>
  <c r="L949" i="4"/>
  <c r="P949" i="4" s="1"/>
  <c r="M950" i="4" l="1"/>
  <c r="L950" i="4"/>
  <c r="P950" i="4" s="1"/>
  <c r="L951" i="4" l="1"/>
  <c r="P951" i="4" s="1"/>
  <c r="M951" i="4"/>
  <c r="L952" i="4" l="1"/>
  <c r="P952" i="4" s="1"/>
  <c r="M952" i="4"/>
  <c r="M953" i="4" l="1"/>
  <c r="L953" i="4"/>
  <c r="P953" i="4" s="1"/>
  <c r="L954" i="4" l="1"/>
  <c r="P954" i="4" s="1"/>
  <c r="M954" i="4"/>
  <c r="M955" i="4" l="1"/>
  <c r="L955" i="4"/>
  <c r="P955" i="4" s="1"/>
  <c r="L956" i="4" l="1"/>
  <c r="P956" i="4" s="1"/>
  <c r="M956" i="4"/>
  <c r="L957" i="4" l="1"/>
  <c r="P957" i="4" s="1"/>
  <c r="M957" i="4"/>
  <c r="M958" i="4" l="1"/>
  <c r="L958" i="4"/>
  <c r="P958" i="4" s="1"/>
  <c r="L959" i="4" l="1"/>
  <c r="P959" i="4" s="1"/>
  <c r="M959" i="4"/>
  <c r="L960" i="4" l="1"/>
  <c r="P960" i="4" s="1"/>
  <c r="M960" i="4"/>
  <c r="L961" i="4" l="1"/>
  <c r="P961" i="4" s="1"/>
  <c r="M961" i="4"/>
  <c r="M962" i="4" l="1"/>
  <c r="L962" i="4"/>
  <c r="P962" i="4" s="1"/>
  <c r="M963" i="4" l="1"/>
  <c r="L963" i="4"/>
  <c r="P963" i="4" s="1"/>
  <c r="M964" i="4" l="1"/>
  <c r="L964" i="4"/>
  <c r="P964" i="4" s="1"/>
  <c r="L965" i="4" l="1"/>
  <c r="P965" i="4" s="1"/>
  <c r="M965" i="4"/>
  <c r="M966" i="4" l="1"/>
  <c r="L966" i="4"/>
  <c r="P966" i="4" s="1"/>
  <c r="M967" i="4" l="1"/>
  <c r="L967" i="4"/>
  <c r="P967" i="4" s="1"/>
  <c r="M968" i="4" l="1"/>
  <c r="L968" i="4"/>
  <c r="P968" i="4" s="1"/>
  <c r="M969" i="4" l="1"/>
  <c r="L969" i="4"/>
  <c r="P969" i="4" s="1"/>
  <c r="M970" i="4" l="1"/>
  <c r="L970" i="4"/>
  <c r="P970" i="4" s="1"/>
  <c r="L971" i="4" l="1"/>
  <c r="P971" i="4" s="1"/>
  <c r="M971" i="4"/>
  <c r="L972" i="4" l="1"/>
  <c r="P972" i="4" s="1"/>
  <c r="M972" i="4"/>
  <c r="M973" i="4" l="1"/>
  <c r="L973" i="4"/>
  <c r="P973" i="4" s="1"/>
  <c r="M974" i="4" l="1"/>
  <c r="L974" i="4"/>
  <c r="P974" i="4" s="1"/>
  <c r="M975" i="4" l="1"/>
  <c r="L975" i="4"/>
  <c r="P975" i="4" s="1"/>
  <c r="M976" i="4" l="1"/>
  <c r="L976" i="4"/>
  <c r="P976" i="4" s="1"/>
  <c r="M977" i="4" l="1"/>
  <c r="L977" i="4"/>
  <c r="P977" i="4" s="1"/>
  <c r="L978" i="4" l="1"/>
  <c r="P978" i="4" s="1"/>
  <c r="M978" i="4"/>
  <c r="M979" i="4" l="1"/>
  <c r="L979" i="4"/>
  <c r="P979" i="4" s="1"/>
  <c r="M980" i="4" l="1"/>
  <c r="L980" i="4"/>
  <c r="P980" i="4" s="1"/>
  <c r="L981" i="4" l="1"/>
  <c r="P981" i="4" s="1"/>
  <c r="M981" i="4"/>
  <c r="M982" i="4" l="1"/>
  <c r="L982" i="4"/>
  <c r="P982" i="4" s="1"/>
  <c r="M983" i="4" l="1"/>
  <c r="L983" i="4"/>
  <c r="P983" i="4" s="1"/>
  <c r="L984" i="4" l="1"/>
  <c r="P984" i="4" s="1"/>
  <c r="M984" i="4"/>
  <c r="M985" i="4" l="1"/>
  <c r="L985" i="4"/>
  <c r="P985" i="4" s="1"/>
  <c r="L986" i="4" l="1"/>
  <c r="P986" i="4" s="1"/>
  <c r="M986" i="4"/>
  <c r="M987" i="4" l="1"/>
  <c r="L987" i="4"/>
  <c r="P987" i="4" s="1"/>
  <c r="M988" i="4" l="1"/>
  <c r="L988" i="4"/>
  <c r="P988" i="4" s="1"/>
  <c r="M989" i="4" l="1"/>
  <c r="L989" i="4"/>
  <c r="P989" i="4" s="1"/>
  <c r="L990" i="4" l="1"/>
  <c r="P990" i="4" s="1"/>
  <c r="M990" i="4"/>
  <c r="L991" i="4" l="1"/>
  <c r="P991" i="4" s="1"/>
  <c r="M991" i="4"/>
  <c r="L992" i="4" l="1"/>
  <c r="P992" i="4" s="1"/>
  <c r="M992" i="4"/>
  <c r="L993" i="4" l="1"/>
  <c r="P993" i="4" s="1"/>
  <c r="M993" i="4"/>
  <c r="L994" i="4" l="1"/>
  <c r="P994" i="4" s="1"/>
  <c r="M994" i="4"/>
  <c r="M995" i="4" l="1"/>
  <c r="L995" i="4"/>
  <c r="P995" i="4" s="1"/>
  <c r="L996" i="4" l="1"/>
  <c r="P996" i="4" s="1"/>
  <c r="M996" i="4"/>
  <c r="M997" i="4" l="1"/>
  <c r="L997" i="4"/>
  <c r="P997" i="4" s="1"/>
  <c r="L998" i="4" l="1"/>
  <c r="P998" i="4" s="1"/>
  <c r="M998" i="4"/>
  <c r="M999" i="4" l="1"/>
  <c r="L999" i="4"/>
  <c r="P999" i="4" s="1"/>
  <c r="L1000" i="4" l="1"/>
  <c r="P1000" i="4" s="1"/>
  <c r="M1000" i="4"/>
  <c r="M1001" i="4" l="1"/>
  <c r="L1001" i="4"/>
  <c r="P1001" i="4" s="1"/>
  <c r="M1002" i="4" l="1"/>
  <c r="L1002" i="4"/>
  <c r="P1002" i="4" s="1"/>
  <c r="M1003" i="4" l="1"/>
  <c r="L1003" i="4"/>
  <c r="P1003" i="4" s="1"/>
  <c r="L1004" i="4" l="1"/>
  <c r="P1004" i="4" s="1"/>
  <c r="M1004" i="4"/>
  <c r="M1005" i="4" l="1"/>
  <c r="L1005" i="4"/>
  <c r="P1005" i="4" s="1"/>
  <c r="L1006" i="4" l="1"/>
  <c r="P1006" i="4" s="1"/>
  <c r="M1006" i="4"/>
  <c r="M1007" i="4" l="1"/>
  <c r="L1007" i="4"/>
  <c r="P1007" i="4" s="1"/>
  <c r="L1008" i="4" l="1"/>
  <c r="P1008" i="4" s="1"/>
  <c r="M1008" i="4"/>
  <c r="L1009" i="4" l="1"/>
  <c r="P1009" i="4" s="1"/>
  <c r="M1009" i="4"/>
  <c r="L1010" i="4" l="1"/>
  <c r="P1010" i="4" s="1"/>
  <c r="M1010" i="4"/>
  <c r="L1011" i="4" l="1"/>
  <c r="P1011" i="4" s="1"/>
  <c r="M1011" i="4"/>
  <c r="L1012" i="4" l="1"/>
  <c r="P1012" i="4" s="1"/>
  <c r="M1012" i="4"/>
  <c r="M1013" i="4" l="1"/>
  <c r="L1013" i="4"/>
  <c r="P1013" i="4" s="1"/>
  <c r="L1014" i="4" l="1"/>
  <c r="P1014" i="4" s="1"/>
  <c r="M1014" i="4"/>
  <c r="L1015" i="4" l="1"/>
  <c r="P1015" i="4" s="1"/>
  <c r="M1015" i="4"/>
  <c r="L1016" i="4" l="1"/>
  <c r="P1016" i="4" s="1"/>
  <c r="M1016" i="4"/>
  <c r="M1017" i="4" l="1"/>
  <c r="L1017" i="4"/>
  <c r="P1017" i="4" s="1"/>
  <c r="M1018" i="4" l="1"/>
  <c r="L1018" i="4"/>
  <c r="P1018" i="4" s="1"/>
  <c r="M1019" i="4" l="1"/>
  <c r="L1019" i="4"/>
  <c r="P1019" i="4" s="1"/>
  <c r="L1020" i="4" l="1"/>
  <c r="P1020" i="4" s="1"/>
  <c r="M1020" i="4"/>
  <c r="L1021" i="4" l="1"/>
  <c r="P1021" i="4" s="1"/>
  <c r="M1021" i="4"/>
  <c r="M1022" i="4" l="1"/>
  <c r="L1022" i="4"/>
  <c r="P1022" i="4" s="1"/>
  <c r="M1023" i="4" l="1"/>
  <c r="L1023" i="4"/>
  <c r="P1023" i="4" s="1"/>
  <c r="L1024" i="4" l="1"/>
  <c r="P1024" i="4" s="1"/>
  <c r="M1024" i="4"/>
  <c r="M1025" i="4" l="1"/>
  <c r="L1025" i="4"/>
  <c r="P1025" i="4" s="1"/>
  <c r="M1026" i="4" l="1"/>
  <c r="L1026" i="4"/>
  <c r="P1026" i="4" s="1"/>
  <c r="M1027" i="4" l="1"/>
  <c r="L1027" i="4"/>
  <c r="P1027" i="4" s="1"/>
  <c r="M1028" i="4" l="1"/>
  <c r="L1028" i="4"/>
  <c r="P1028" i="4" s="1"/>
  <c r="L1029" i="4" l="1"/>
  <c r="P1029" i="4" s="1"/>
  <c r="M1029" i="4"/>
  <c r="L1030" i="4" l="1"/>
  <c r="P1030" i="4" s="1"/>
  <c r="M1030" i="4"/>
  <c r="L1031" i="4" l="1"/>
  <c r="P1031" i="4" s="1"/>
  <c r="M1031" i="4"/>
  <c r="L1032" i="4" l="1"/>
  <c r="P1032" i="4" s="1"/>
  <c r="M1032" i="4"/>
  <c r="L1033" i="4" l="1"/>
  <c r="P1033" i="4" s="1"/>
  <c r="M1033" i="4"/>
  <c r="M1034" i="4" l="1"/>
  <c r="L1034" i="4"/>
  <c r="P1034" i="4" s="1"/>
  <c r="M1035" i="4" l="1"/>
  <c r="L1035" i="4"/>
  <c r="P1035" i="4" s="1"/>
  <c r="M1036" i="4" l="1"/>
  <c r="L1036" i="4"/>
  <c r="P1036" i="4" s="1"/>
  <c r="M1037" i="4" l="1"/>
  <c r="L1037" i="4"/>
  <c r="P1037" i="4" s="1"/>
  <c r="M1038" i="4" l="1"/>
  <c r="L1038" i="4"/>
  <c r="P1038" i="4" s="1"/>
  <c r="M1039" i="4" l="1"/>
  <c r="L1039" i="4"/>
  <c r="P1039" i="4" s="1"/>
  <c r="M1040" i="4" l="1"/>
  <c r="L1040" i="4"/>
  <c r="P1040" i="4" s="1"/>
  <c r="L1041" i="4" l="1"/>
  <c r="P1041" i="4" s="1"/>
  <c r="M1041" i="4"/>
  <c r="L1042" i="4" l="1"/>
  <c r="P1042" i="4" s="1"/>
  <c r="M1042" i="4"/>
  <c r="M1043" i="4" l="1"/>
  <c r="L1043" i="4"/>
  <c r="P1043" i="4" s="1"/>
  <c r="M1044" i="4" l="1"/>
  <c r="L1044" i="4"/>
  <c r="P1044" i="4" s="1"/>
  <c r="M1045" i="4" l="1"/>
  <c r="L1045" i="4"/>
  <c r="P1045" i="4" s="1"/>
  <c r="L1046" i="4" l="1"/>
  <c r="P1046" i="4" s="1"/>
  <c r="M1046" i="4"/>
  <c r="L1047" i="4" l="1"/>
  <c r="P1047" i="4" s="1"/>
  <c r="M1047" i="4"/>
  <c r="L1048" i="4" l="1"/>
  <c r="P1048" i="4" s="1"/>
  <c r="M1048" i="4"/>
  <c r="M1049" i="4" l="1"/>
  <c r="L1049" i="4"/>
  <c r="P1049" i="4" s="1"/>
  <c r="M1050" i="4" l="1"/>
  <c r="L1050" i="4"/>
  <c r="P1050" i="4" s="1"/>
  <c r="M1051" i="4" l="1"/>
  <c r="L1051" i="4"/>
  <c r="P1051" i="4" s="1"/>
  <c r="L1052" i="4" l="1"/>
  <c r="P1052" i="4" s="1"/>
  <c r="M1052" i="4"/>
  <c r="M1053" i="4" l="1"/>
  <c r="L1053" i="4"/>
  <c r="P1053" i="4" s="1"/>
  <c r="L1054" i="4" l="1"/>
  <c r="P1054" i="4" s="1"/>
  <c r="M1054" i="4"/>
  <c r="M1055" i="4" l="1"/>
  <c r="L1055" i="4"/>
  <c r="P1055" i="4" s="1"/>
  <c r="M1056" i="4" l="1"/>
  <c r="L1056" i="4"/>
  <c r="P1056" i="4" s="1"/>
  <c r="L1057" i="4" l="1"/>
  <c r="P1057" i="4" s="1"/>
  <c r="M1057" i="4"/>
  <c r="L1058" i="4" l="1"/>
  <c r="P1058" i="4" s="1"/>
  <c r="M1058" i="4"/>
  <c r="M1059" i="4" l="1"/>
  <c r="L1059" i="4"/>
  <c r="P1059" i="4" s="1"/>
  <c r="M1060" i="4" l="1"/>
  <c r="L1060" i="4"/>
  <c r="P1060" i="4" s="1"/>
  <c r="L1061" i="4" l="1"/>
  <c r="P1061" i="4" s="1"/>
  <c r="M1061" i="4"/>
  <c r="L1062" i="4" l="1"/>
  <c r="P1062" i="4" s="1"/>
  <c r="M1062" i="4"/>
  <c r="L1063" i="4" l="1"/>
  <c r="P1063" i="4" s="1"/>
  <c r="M1063" i="4"/>
  <c r="L1064" i="4" l="1"/>
  <c r="P1064" i="4" s="1"/>
  <c r="M1064" i="4"/>
  <c r="M1065" i="4" l="1"/>
  <c r="L1065" i="4"/>
  <c r="P1065" i="4" s="1"/>
  <c r="M1066" i="4" l="1"/>
  <c r="L1066" i="4"/>
  <c r="P1066" i="4" s="1"/>
  <c r="L1067" i="4" l="1"/>
  <c r="P1067" i="4" s="1"/>
  <c r="M1067" i="4"/>
  <c r="M1068" i="4" l="1"/>
  <c r="L1068" i="4"/>
  <c r="P1068" i="4" s="1"/>
  <c r="L1069" i="4" l="1"/>
  <c r="P1069" i="4" s="1"/>
  <c r="M1069" i="4"/>
  <c r="L1070" i="4" l="1"/>
  <c r="P1070" i="4" s="1"/>
  <c r="M1070" i="4"/>
  <c r="L1071" i="4" l="1"/>
  <c r="P1071" i="4" s="1"/>
  <c r="M1071" i="4"/>
  <c r="L1072" i="4" l="1"/>
  <c r="P1072" i="4" s="1"/>
  <c r="M1072" i="4"/>
  <c r="L1073" i="4" l="1"/>
  <c r="P1073" i="4" s="1"/>
  <c r="M1073" i="4"/>
  <c r="M1074" i="4" l="1"/>
  <c r="L1074" i="4"/>
  <c r="P1074" i="4" s="1"/>
  <c r="M1075" i="4" l="1"/>
  <c r="L1075" i="4"/>
  <c r="P1075" i="4" s="1"/>
  <c r="L1076" i="4" l="1"/>
  <c r="P1076" i="4" s="1"/>
  <c r="M1076" i="4"/>
  <c r="L1077" i="4" l="1"/>
  <c r="P1077" i="4" s="1"/>
  <c r="M1077" i="4"/>
  <c r="M1078" i="4" l="1"/>
  <c r="L1078" i="4"/>
  <c r="P1078" i="4" s="1"/>
  <c r="L1079" i="4" l="1"/>
  <c r="P1079" i="4" s="1"/>
  <c r="M1079" i="4"/>
  <c r="M1080" i="4" l="1"/>
  <c r="L1080" i="4"/>
  <c r="P1080" i="4" s="1"/>
  <c r="L1081" i="4" l="1"/>
  <c r="P1081" i="4" s="1"/>
  <c r="M1081" i="4"/>
  <c r="L1082" i="4" l="1"/>
  <c r="P1082" i="4" s="1"/>
  <c r="M1082" i="4"/>
  <c r="L1083" i="4" l="1"/>
  <c r="P1083" i="4" s="1"/>
  <c r="M1083" i="4"/>
  <c r="L1084" i="4" l="1"/>
  <c r="P1084" i="4" s="1"/>
  <c r="M1084" i="4"/>
  <c r="M1085" i="4" l="1"/>
  <c r="L1085" i="4"/>
  <c r="P1085" i="4" s="1"/>
  <c r="M1086" i="4" l="1"/>
  <c r="L1086" i="4"/>
  <c r="P1086" i="4" s="1"/>
  <c r="L1087" i="4" l="1"/>
  <c r="P1087" i="4" s="1"/>
  <c r="M1087" i="4"/>
  <c r="L1088" i="4" l="1"/>
  <c r="P1088" i="4" s="1"/>
  <c r="M1088" i="4"/>
  <c r="L1089" i="4" l="1"/>
  <c r="P1089" i="4" s="1"/>
  <c r="M1089" i="4"/>
  <c r="L1090" i="4" l="1"/>
  <c r="P1090" i="4" s="1"/>
  <c r="M1090" i="4"/>
  <c r="M1091" i="4" l="1"/>
  <c r="L1091" i="4"/>
  <c r="P1091" i="4" s="1"/>
  <c r="M1092" i="4" l="1"/>
  <c r="L1092" i="4"/>
  <c r="P1092" i="4" s="1"/>
  <c r="M1093" i="4" l="1"/>
  <c r="L1093" i="4"/>
  <c r="P1093" i="4" s="1"/>
  <c r="L1094" i="4" l="1"/>
  <c r="P1094" i="4" s="1"/>
  <c r="M1094" i="4"/>
  <c r="M1095" i="4" l="1"/>
  <c r="L1095" i="4"/>
  <c r="P1095" i="4" s="1"/>
  <c r="M1096" i="4" l="1"/>
  <c r="L1096" i="4"/>
  <c r="P1096" i="4" s="1"/>
  <c r="M1097" i="4" l="1"/>
  <c r="L1097" i="4"/>
  <c r="P1097" i="4" s="1"/>
  <c r="M1098" i="4" l="1"/>
  <c r="L1098" i="4"/>
  <c r="P1098" i="4" s="1"/>
  <c r="M1099" i="4" l="1"/>
  <c r="L1099" i="4"/>
  <c r="P1099" i="4" s="1"/>
  <c r="M1100" i="4" l="1"/>
  <c r="L1100" i="4"/>
  <c r="P1100" i="4" s="1"/>
  <c r="L1101" i="4" l="1"/>
  <c r="P1101" i="4" s="1"/>
  <c r="M1101" i="4"/>
  <c r="M1102" i="4" l="1"/>
  <c r="L1102" i="4"/>
  <c r="P1102" i="4" s="1"/>
  <c r="L1103" i="4" l="1"/>
  <c r="P1103" i="4" s="1"/>
  <c r="M1103" i="4"/>
  <c r="M1104" i="4" l="1"/>
  <c r="L1104" i="4"/>
  <c r="P1104" i="4" s="1"/>
  <c r="M1105" i="4" l="1"/>
  <c r="L1105" i="4"/>
  <c r="P1105" i="4" s="1"/>
  <c r="M1106" i="4" l="1"/>
  <c r="L1106" i="4"/>
  <c r="P1106" i="4" s="1"/>
  <c r="L1107" i="4" l="1"/>
  <c r="P1107" i="4" s="1"/>
  <c r="M1107" i="4"/>
  <c r="L1108" i="4" l="1"/>
  <c r="P1108" i="4" s="1"/>
  <c r="M1108" i="4"/>
  <c r="M1109" i="4" l="1"/>
  <c r="L1109" i="4"/>
  <c r="P1109" i="4" s="1"/>
  <c r="M1110" i="4" l="1"/>
  <c r="L1110" i="4"/>
  <c r="P1110" i="4" s="1"/>
  <c r="M1111" i="4" l="1"/>
  <c r="L1111" i="4"/>
  <c r="P1111" i="4" s="1"/>
  <c r="L1112" i="4" l="1"/>
  <c r="P1112" i="4" s="1"/>
  <c r="M1112" i="4"/>
  <c r="M1113" i="4" l="1"/>
  <c r="L1113" i="4"/>
  <c r="P1113" i="4" s="1"/>
  <c r="L1114" i="4" l="1"/>
  <c r="P1114" i="4" s="1"/>
  <c r="M1114" i="4"/>
  <c r="L1115" i="4" l="1"/>
  <c r="P1115" i="4" s="1"/>
  <c r="M1115" i="4"/>
  <c r="M1116" i="4" l="1"/>
  <c r="L1116" i="4"/>
  <c r="P1116" i="4" s="1"/>
  <c r="M1117" i="4" l="1"/>
  <c r="L1117" i="4"/>
  <c r="P1117" i="4" s="1"/>
  <c r="L1118" i="4" l="1"/>
  <c r="P1118" i="4" s="1"/>
  <c r="M1118" i="4"/>
  <c r="M1119" i="4" l="1"/>
  <c r="L1119" i="4"/>
  <c r="P1119" i="4" s="1"/>
  <c r="M1120" i="4" l="1"/>
  <c r="L1120" i="4"/>
  <c r="P1120" i="4" s="1"/>
  <c r="L1121" i="4" l="1"/>
  <c r="P1121" i="4" s="1"/>
  <c r="M1121" i="4"/>
  <c r="L1122" i="4" l="1"/>
  <c r="P1122" i="4" s="1"/>
  <c r="M1122" i="4"/>
  <c r="L1123" i="4" l="1"/>
  <c r="P1123" i="4" s="1"/>
  <c r="M1123" i="4"/>
  <c r="M1124" i="4" l="1"/>
  <c r="L1124" i="4"/>
  <c r="P1124" i="4" s="1"/>
  <c r="M1125" i="4" l="1"/>
  <c r="L1125" i="4"/>
  <c r="P1125" i="4" s="1"/>
  <c r="L1126" i="4" l="1"/>
  <c r="P1126" i="4" s="1"/>
  <c r="M1126" i="4"/>
  <c r="M1127" i="4" l="1"/>
  <c r="L1127" i="4"/>
  <c r="P1127" i="4" s="1"/>
  <c r="M1128" i="4" l="1"/>
  <c r="L1128" i="4"/>
  <c r="P1128" i="4" s="1"/>
  <c r="M1129" i="4" l="1"/>
  <c r="L1129" i="4"/>
  <c r="P1129" i="4" s="1"/>
  <c r="L1130" i="4" l="1"/>
  <c r="P1130" i="4" s="1"/>
  <c r="M1130" i="4"/>
  <c r="L1131" i="4" l="1"/>
  <c r="P1131" i="4" s="1"/>
  <c r="M1131" i="4"/>
  <c r="L1132" i="4" l="1"/>
  <c r="P1132" i="4" s="1"/>
  <c r="M1132" i="4"/>
  <c r="L1133" i="4" l="1"/>
  <c r="P1133" i="4" s="1"/>
  <c r="M1133" i="4"/>
  <c r="L1134" i="4" l="1"/>
  <c r="P1134" i="4" s="1"/>
  <c r="M1134" i="4"/>
  <c r="M1135" i="4" l="1"/>
  <c r="L1135" i="4"/>
  <c r="P1135" i="4" s="1"/>
  <c r="M1136" i="4" l="1"/>
  <c r="L1136" i="4"/>
  <c r="P1136" i="4" s="1"/>
  <c r="L1137" i="4" l="1"/>
  <c r="P1137" i="4" s="1"/>
  <c r="M1137" i="4"/>
  <c r="L1138" i="4" l="1"/>
  <c r="P1138" i="4" s="1"/>
  <c r="M1138" i="4"/>
  <c r="L1139" i="4" l="1"/>
  <c r="P1139" i="4" s="1"/>
  <c r="M1139" i="4"/>
  <c r="L1140" i="4" l="1"/>
  <c r="P1140" i="4" s="1"/>
  <c r="M1140" i="4"/>
  <c r="M1141" i="4" l="1"/>
  <c r="L1141" i="4"/>
  <c r="P1141" i="4" s="1"/>
  <c r="L1142" i="4" l="1"/>
  <c r="P1142" i="4" s="1"/>
  <c r="M1142" i="4"/>
  <c r="L1143" i="4" l="1"/>
  <c r="P1143" i="4" s="1"/>
  <c r="M1143" i="4"/>
  <c r="L1144" i="4" l="1"/>
  <c r="P1144" i="4" s="1"/>
  <c r="M1144" i="4"/>
  <c r="L1145" i="4" l="1"/>
  <c r="P1145" i="4" s="1"/>
  <c r="M1145" i="4"/>
  <c r="L1146" i="4" l="1"/>
  <c r="P1146" i="4" s="1"/>
  <c r="M1146" i="4"/>
  <c r="L1147" i="4" l="1"/>
  <c r="P1147" i="4" s="1"/>
  <c r="M1147" i="4"/>
  <c r="M1148" i="4" l="1"/>
  <c r="L1148" i="4"/>
  <c r="P1148" i="4" s="1"/>
  <c r="L1149" i="4" l="1"/>
  <c r="P1149" i="4" s="1"/>
  <c r="M1149" i="4"/>
  <c r="L1150" i="4" l="1"/>
  <c r="P1150" i="4" s="1"/>
  <c r="M1150" i="4"/>
  <c r="L1151" i="4" l="1"/>
  <c r="P1151" i="4" s="1"/>
  <c r="M1151" i="4"/>
  <c r="L1152" i="4" l="1"/>
  <c r="P1152" i="4" s="1"/>
  <c r="M1152" i="4"/>
  <c r="L1153" i="4" l="1"/>
  <c r="P1153" i="4" s="1"/>
  <c r="M1153" i="4"/>
  <c r="L1154" i="4" l="1"/>
  <c r="P1154" i="4" s="1"/>
  <c r="M1154" i="4"/>
  <c r="L1155" i="4" l="1"/>
  <c r="P1155" i="4" s="1"/>
  <c r="M1155" i="4"/>
  <c r="L1156" i="4" l="1"/>
  <c r="P1156" i="4" s="1"/>
  <c r="M1156" i="4"/>
  <c r="L1157" i="4" l="1"/>
  <c r="P1157" i="4" s="1"/>
  <c r="M1157" i="4"/>
  <c r="L1158" i="4" l="1"/>
  <c r="P1158" i="4" s="1"/>
  <c r="M1158" i="4"/>
  <c r="M1159" i="4" l="1"/>
  <c r="L1159" i="4"/>
  <c r="P1159" i="4" s="1"/>
  <c r="M1160" i="4" l="1"/>
  <c r="L1160" i="4"/>
  <c r="P1160" i="4" s="1"/>
  <c r="M1161" i="4" l="1"/>
  <c r="L1161" i="4"/>
  <c r="P1161" i="4" s="1"/>
  <c r="L1162" i="4" l="1"/>
  <c r="P1162" i="4" s="1"/>
  <c r="M1162" i="4"/>
  <c r="L1163" i="4" l="1"/>
  <c r="P1163" i="4" s="1"/>
  <c r="M1163" i="4"/>
  <c r="L1164" i="4" l="1"/>
  <c r="P1164" i="4" s="1"/>
  <c r="M1164" i="4"/>
  <c r="M1165" i="4" l="1"/>
  <c r="L1165" i="4"/>
  <c r="P1165" i="4" s="1"/>
  <c r="L1166" i="4" l="1"/>
  <c r="P1166" i="4" s="1"/>
  <c r="M1166" i="4"/>
  <c r="L1167" i="4" l="1"/>
  <c r="P1167" i="4" s="1"/>
  <c r="M1167" i="4"/>
  <c r="L1168" i="4" l="1"/>
  <c r="P1168" i="4" s="1"/>
  <c r="M1168" i="4"/>
  <c r="M1169" i="4" l="1"/>
  <c r="L1169" i="4"/>
  <c r="P1169" i="4" s="1"/>
  <c r="M1170" i="4" l="1"/>
  <c r="L1170" i="4"/>
  <c r="P1170" i="4" s="1"/>
  <c r="M1171" i="4" l="1"/>
  <c r="L1171" i="4"/>
  <c r="P1171" i="4" s="1"/>
  <c r="M1172" i="4" l="1"/>
  <c r="L1172" i="4"/>
  <c r="P1172" i="4" s="1"/>
  <c r="M1173" i="4" l="1"/>
  <c r="L1173" i="4"/>
  <c r="P1173" i="4" s="1"/>
  <c r="L1174" i="4" l="1"/>
  <c r="P1174" i="4" s="1"/>
  <c r="M1174" i="4"/>
  <c r="L1175" i="4" l="1"/>
  <c r="P1175" i="4" s="1"/>
  <c r="M1175" i="4"/>
  <c r="L1176" i="4" l="1"/>
  <c r="P1176" i="4" s="1"/>
  <c r="M1176" i="4"/>
  <c r="L1177" i="4" l="1"/>
  <c r="P1177" i="4" s="1"/>
  <c r="M1177" i="4"/>
  <c r="L1178" i="4" l="1"/>
  <c r="P1178" i="4" s="1"/>
  <c r="M1178" i="4"/>
  <c r="L1179" i="4" l="1"/>
  <c r="P1179" i="4" s="1"/>
  <c r="M1179" i="4"/>
  <c r="M1180" i="4" l="1"/>
  <c r="L1180" i="4"/>
  <c r="P1180" i="4" s="1"/>
  <c r="L1181" i="4" l="1"/>
  <c r="P1181" i="4" s="1"/>
  <c r="M1181" i="4"/>
  <c r="L1182" i="4" l="1"/>
  <c r="P1182" i="4" s="1"/>
  <c r="M1182" i="4"/>
  <c r="M1183" i="4" l="1"/>
  <c r="L1183" i="4"/>
  <c r="P1183" i="4" s="1"/>
  <c r="M1184" i="4" l="1"/>
  <c r="L1184" i="4"/>
  <c r="P1184" i="4" s="1"/>
  <c r="L1185" i="4" l="1"/>
  <c r="P1185" i="4" s="1"/>
  <c r="M1185" i="4"/>
  <c r="M1186" i="4" l="1"/>
  <c r="L1186" i="4"/>
  <c r="P1186" i="4" s="1"/>
  <c r="M1187" i="4" l="1"/>
  <c r="L1187" i="4"/>
  <c r="P1187" i="4" s="1"/>
  <c r="L1188" i="4" l="1"/>
  <c r="P1188" i="4" s="1"/>
  <c r="M1188" i="4"/>
  <c r="M1189" i="4" l="1"/>
  <c r="L1189" i="4"/>
  <c r="P1189" i="4" s="1"/>
  <c r="L1190" i="4" l="1"/>
  <c r="P1190" i="4" s="1"/>
  <c r="M1190" i="4"/>
  <c r="M1191" i="4" l="1"/>
  <c r="L1191" i="4"/>
  <c r="P1191" i="4" s="1"/>
  <c r="L1192" i="4" l="1"/>
  <c r="P1192" i="4" s="1"/>
  <c r="M1192" i="4"/>
  <c r="M1193" i="4" l="1"/>
  <c r="L1193" i="4"/>
  <c r="P1193" i="4" s="1"/>
  <c r="L1194" i="4" l="1"/>
  <c r="P1194" i="4" s="1"/>
  <c r="M1194" i="4"/>
  <c r="M1195" i="4" l="1"/>
  <c r="L1195" i="4"/>
  <c r="P1195" i="4" s="1"/>
  <c r="M1196" i="4" l="1"/>
  <c r="L1196" i="4"/>
  <c r="P1196" i="4" s="1"/>
  <c r="L1197" i="4" l="1"/>
  <c r="P1197" i="4" s="1"/>
  <c r="M1197" i="4"/>
  <c r="L1198" i="4" l="1"/>
  <c r="P1198" i="4" s="1"/>
  <c r="M1198" i="4"/>
  <c r="L1199" i="4" l="1"/>
  <c r="P1199" i="4" s="1"/>
  <c r="M1199" i="4"/>
  <c r="L1200" i="4" l="1"/>
  <c r="P1200" i="4" s="1"/>
  <c r="M1200" i="4"/>
  <c r="M1201" i="4" l="1"/>
  <c r="L1201" i="4"/>
  <c r="P1201" i="4" s="1"/>
  <c r="M1202" i="4" l="1"/>
  <c r="L1202" i="4"/>
  <c r="P1202" i="4" s="1"/>
  <c r="M1203" i="4" l="1"/>
  <c r="L1203" i="4"/>
  <c r="P1203" i="4" s="1"/>
  <c r="L1204" i="4" l="1"/>
  <c r="P1204" i="4" s="1"/>
  <c r="M1204" i="4"/>
  <c r="L1205" i="4" l="1"/>
  <c r="P1205" i="4" s="1"/>
  <c r="M1205" i="4"/>
  <c r="L1206" i="4" l="1"/>
  <c r="P1206" i="4" s="1"/>
  <c r="M1206" i="4"/>
  <c r="L1207" i="4" l="1"/>
  <c r="P1207" i="4" s="1"/>
  <c r="M1207" i="4"/>
  <c r="M1208" i="4" l="1"/>
  <c r="L1208" i="4"/>
  <c r="P1208" i="4" s="1"/>
  <c r="M1209" i="4" l="1"/>
  <c r="L1209" i="4"/>
  <c r="P1209" i="4" s="1"/>
  <c r="L1210" i="4" l="1"/>
  <c r="P1210" i="4" s="1"/>
  <c r="M1210" i="4"/>
  <c r="M1211" i="4" l="1"/>
  <c r="L1211" i="4"/>
  <c r="P1211" i="4" s="1"/>
  <c r="L1212" i="4" l="1"/>
  <c r="P1212" i="4" s="1"/>
  <c r="M1212" i="4"/>
  <c r="L1213" i="4" l="1"/>
  <c r="P1213" i="4" s="1"/>
  <c r="M1213" i="4"/>
  <c r="L1214" i="4" l="1"/>
  <c r="P1214" i="4" s="1"/>
  <c r="M1214" i="4"/>
  <c r="L1215" i="4" l="1"/>
  <c r="P1215" i="4" s="1"/>
  <c r="M1215" i="4"/>
  <c r="M1216" i="4" l="1"/>
  <c r="L1216" i="4"/>
  <c r="P1216" i="4" s="1"/>
  <c r="L1217" i="4" l="1"/>
  <c r="P1217" i="4" s="1"/>
  <c r="M1217" i="4"/>
  <c r="L1218" i="4" l="1"/>
  <c r="P1218" i="4" s="1"/>
  <c r="M1218" i="4"/>
  <c r="M1219" i="4" l="1"/>
  <c r="L1219" i="4"/>
  <c r="P1219" i="4" s="1"/>
  <c r="L1220" i="4" l="1"/>
  <c r="P1220" i="4" s="1"/>
  <c r="M1220" i="4"/>
  <c r="L1221" i="4" l="1"/>
  <c r="P1221" i="4" s="1"/>
  <c r="M1221" i="4"/>
  <c r="L1222" i="4" l="1"/>
  <c r="P1222" i="4" s="1"/>
  <c r="M1222" i="4"/>
  <c r="L1223" i="4" l="1"/>
  <c r="P1223" i="4" s="1"/>
  <c r="M1223" i="4"/>
  <c r="L1224" i="4" l="1"/>
  <c r="P1224" i="4" s="1"/>
  <c r="M1224" i="4"/>
  <c r="L1225" i="4" l="1"/>
  <c r="P1225" i="4" s="1"/>
  <c r="M1225" i="4"/>
  <c r="M1226" i="4" l="1"/>
  <c r="L1226" i="4"/>
  <c r="P1226" i="4" s="1"/>
  <c r="M1227" i="4" l="1"/>
  <c r="L1227" i="4"/>
  <c r="P1227" i="4" s="1"/>
  <c r="L1228" i="4" l="1"/>
  <c r="P1228" i="4" s="1"/>
  <c r="M1228" i="4"/>
  <c r="M1229" i="4" l="1"/>
  <c r="L1229" i="4"/>
  <c r="P1229" i="4" s="1"/>
  <c r="M1230" i="4" l="1"/>
  <c r="L1230" i="4"/>
  <c r="P1230" i="4" s="1"/>
  <c r="M1231" i="4" l="1"/>
  <c r="L1231" i="4"/>
  <c r="P1231" i="4" s="1"/>
  <c r="M1232" i="4" l="1"/>
  <c r="L1232" i="4"/>
  <c r="P1232" i="4" s="1"/>
  <c r="M1233" i="4" l="1"/>
  <c r="L1233" i="4"/>
  <c r="P1233" i="4" s="1"/>
  <c r="L1234" i="4" l="1"/>
  <c r="P1234" i="4" s="1"/>
  <c r="M1234" i="4"/>
  <c r="M1235" i="4" l="1"/>
  <c r="L1235" i="4"/>
  <c r="P1235" i="4" s="1"/>
  <c r="M1236" i="4" l="1"/>
  <c r="L1236" i="4"/>
  <c r="P1236" i="4" s="1"/>
  <c r="M1237" i="4" l="1"/>
  <c r="L1237" i="4"/>
  <c r="P1237" i="4" s="1"/>
  <c r="L1238" i="4" l="1"/>
  <c r="P1238" i="4" s="1"/>
  <c r="M1238" i="4"/>
  <c r="L1239" i="4" l="1"/>
  <c r="P1239" i="4" s="1"/>
  <c r="M1239" i="4"/>
  <c r="L1240" i="4" l="1"/>
  <c r="P1240" i="4" s="1"/>
  <c r="M1240" i="4"/>
  <c r="L1241" i="4" l="1"/>
  <c r="P1241" i="4" s="1"/>
  <c r="M1241" i="4"/>
  <c r="M1242" i="4" l="1"/>
  <c r="L1242" i="4"/>
  <c r="P1242" i="4" s="1"/>
  <c r="M1243" i="4" l="1"/>
  <c r="L1243" i="4"/>
  <c r="P1243" i="4" s="1"/>
  <c r="L1244" i="4" l="1"/>
  <c r="P1244" i="4" s="1"/>
  <c r="M1244" i="4"/>
  <c r="L1245" i="4" l="1"/>
  <c r="P1245" i="4" s="1"/>
  <c r="M1245" i="4"/>
  <c r="L1246" i="4" l="1"/>
  <c r="P1246" i="4" s="1"/>
  <c r="M1246" i="4"/>
  <c r="L1247" i="4" l="1"/>
  <c r="P1247" i="4" s="1"/>
  <c r="M1247" i="4"/>
  <c r="M1248" i="4" l="1"/>
  <c r="L1248" i="4"/>
  <c r="P1248" i="4" s="1"/>
  <c r="M1249" i="4" l="1"/>
  <c r="L1249" i="4"/>
  <c r="P1249" i="4" s="1"/>
  <c r="M1250" i="4" l="1"/>
  <c r="L1250" i="4"/>
  <c r="P1250" i="4" s="1"/>
  <c r="L1251" i="4" l="1"/>
  <c r="P1251" i="4" s="1"/>
  <c r="M1251" i="4"/>
  <c r="M1252" i="4" l="1"/>
  <c r="L1252" i="4"/>
  <c r="P1252" i="4" s="1"/>
  <c r="L1253" i="4" l="1"/>
  <c r="P1253" i="4" s="1"/>
  <c r="M1253" i="4"/>
  <c r="L1254" i="4" l="1"/>
  <c r="P1254" i="4" s="1"/>
  <c r="M1254" i="4"/>
  <c r="M1255" i="4" l="1"/>
  <c r="L1255" i="4"/>
  <c r="P1255" i="4" s="1"/>
  <c r="M1256" i="4" l="1"/>
  <c r="L1256" i="4"/>
  <c r="P1256" i="4" s="1"/>
  <c r="M1257" i="4" l="1"/>
  <c r="L1257" i="4"/>
  <c r="P1257" i="4" s="1"/>
  <c r="L1258" i="4" l="1"/>
  <c r="P1258" i="4" s="1"/>
  <c r="M1258" i="4"/>
  <c r="M1259" i="4" l="1"/>
  <c r="L1259" i="4"/>
  <c r="P1259" i="4" s="1"/>
  <c r="M1260" i="4" l="1"/>
  <c r="L1260" i="4"/>
  <c r="P1260" i="4" s="1"/>
  <c r="M1261" i="4" l="1"/>
  <c r="L1261" i="4"/>
  <c r="P1261" i="4" s="1"/>
  <c r="L1262" i="4" l="1"/>
  <c r="P1262" i="4" s="1"/>
  <c r="M1262" i="4"/>
  <c r="M1263" i="4" l="1"/>
  <c r="L1263" i="4"/>
  <c r="P1263" i="4" s="1"/>
  <c r="L1264" i="4" l="1"/>
  <c r="P1264" i="4" s="1"/>
  <c r="M1264" i="4"/>
  <c r="M1265" i="4" l="1"/>
  <c r="L1265" i="4"/>
  <c r="P1265" i="4" s="1"/>
  <c r="L1266" i="4" l="1"/>
  <c r="P1266" i="4" s="1"/>
  <c r="M1266" i="4"/>
  <c r="L1267" i="4" l="1"/>
  <c r="P1267" i="4" s="1"/>
  <c r="M1267" i="4"/>
  <c r="M1268" i="4" l="1"/>
  <c r="L1268" i="4"/>
  <c r="P1268" i="4" s="1"/>
  <c r="L1269" i="4" l="1"/>
  <c r="P1269" i="4" s="1"/>
  <c r="M1269" i="4"/>
  <c r="M1270" i="4" l="1"/>
  <c r="L1270" i="4"/>
  <c r="P1270" i="4" s="1"/>
  <c r="M1271" i="4" l="1"/>
  <c r="L1271" i="4"/>
  <c r="P1271" i="4" s="1"/>
  <c r="L1272" i="4" l="1"/>
  <c r="P1272" i="4" s="1"/>
  <c r="M1272" i="4"/>
  <c r="M1273" i="4" l="1"/>
  <c r="L1273" i="4"/>
  <c r="P1273" i="4" s="1"/>
  <c r="L1274" i="4" l="1"/>
  <c r="P1274" i="4" s="1"/>
  <c r="M1274" i="4"/>
  <c r="L1275" i="4" l="1"/>
  <c r="P1275" i="4" s="1"/>
  <c r="M1275" i="4"/>
  <c r="M1276" i="4" l="1"/>
  <c r="L1276" i="4"/>
  <c r="P1276" i="4" s="1"/>
  <c r="M1277" i="4" l="1"/>
  <c r="L1277" i="4"/>
  <c r="P1277" i="4" s="1"/>
  <c r="L1278" i="4" l="1"/>
  <c r="P1278" i="4" s="1"/>
  <c r="M1278" i="4"/>
  <c r="L1279" i="4" l="1"/>
  <c r="P1279" i="4" s="1"/>
  <c r="M1279" i="4"/>
  <c r="M1280" i="4" l="1"/>
  <c r="L1280" i="4"/>
  <c r="P1280" i="4" s="1"/>
  <c r="M1281" i="4" l="1"/>
  <c r="L1281" i="4"/>
  <c r="P1281" i="4" s="1"/>
  <c r="L1282" i="4" l="1"/>
  <c r="P1282" i="4" s="1"/>
  <c r="M1282" i="4"/>
  <c r="M1283" i="4" l="1"/>
  <c r="L1283" i="4"/>
  <c r="P1283" i="4" s="1"/>
  <c r="L1284" i="4" l="1"/>
  <c r="P1284" i="4" s="1"/>
  <c r="M1284" i="4"/>
  <c r="L1285" i="4" l="1"/>
  <c r="P1285" i="4" s="1"/>
  <c r="M1285" i="4"/>
  <c r="M1286" i="4" l="1"/>
  <c r="L1286" i="4"/>
  <c r="P1286" i="4" s="1"/>
  <c r="L1287" i="4" l="1"/>
  <c r="P1287" i="4" s="1"/>
  <c r="M1287" i="4"/>
  <c r="L1288" i="4" l="1"/>
  <c r="P1288" i="4" s="1"/>
  <c r="M1288" i="4"/>
  <c r="L1289" i="4" l="1"/>
  <c r="P1289" i="4" s="1"/>
  <c r="M1289" i="4"/>
  <c r="M1290" i="4" l="1"/>
  <c r="L1290" i="4"/>
  <c r="P1290" i="4" s="1"/>
  <c r="L1291" i="4" l="1"/>
  <c r="P1291" i="4" s="1"/>
  <c r="M1291" i="4"/>
  <c r="L1292" i="4" l="1"/>
  <c r="P1292" i="4" s="1"/>
  <c r="M1292" i="4"/>
  <c r="M1293" i="4" l="1"/>
  <c r="L1293" i="4"/>
  <c r="P1293" i="4" s="1"/>
  <c r="M1294" i="4" l="1"/>
  <c r="L1294" i="4"/>
  <c r="P1294" i="4" s="1"/>
  <c r="M1295" i="4" l="1"/>
  <c r="L1295" i="4"/>
  <c r="P1295" i="4" s="1"/>
  <c r="M1296" i="4" l="1"/>
  <c r="L1296" i="4"/>
  <c r="P1296" i="4" s="1"/>
  <c r="L1297" i="4" l="1"/>
  <c r="P1297" i="4" s="1"/>
  <c r="M1297" i="4"/>
  <c r="L1298" i="4" l="1"/>
  <c r="P1298" i="4" s="1"/>
  <c r="M1298" i="4"/>
  <c r="M1299" i="4" l="1"/>
  <c r="L1299" i="4"/>
  <c r="P1299" i="4" s="1"/>
  <c r="M1300" i="4" l="1"/>
  <c r="L1300" i="4"/>
  <c r="P1300" i="4" s="1"/>
  <c r="M1301" i="4" l="1"/>
  <c r="L1301" i="4"/>
  <c r="P1301" i="4" s="1"/>
  <c r="M1302" i="4" l="1"/>
  <c r="L1302" i="4"/>
  <c r="P1302" i="4" s="1"/>
  <c r="L1303" i="4" l="1"/>
  <c r="P1303" i="4" s="1"/>
  <c r="M1303" i="4"/>
  <c r="M1304" i="4" l="1"/>
  <c r="L1304" i="4"/>
  <c r="P1304" i="4" s="1"/>
  <c r="M1305" i="4" l="1"/>
  <c r="L1305" i="4"/>
  <c r="P1305" i="4" s="1"/>
  <c r="M1306" i="4" l="1"/>
  <c r="L1306" i="4"/>
  <c r="P1306" i="4" s="1"/>
  <c r="M1307" i="4" l="1"/>
  <c r="L1307" i="4"/>
  <c r="P1307" i="4" s="1"/>
  <c r="L1308" i="4" l="1"/>
  <c r="P1308" i="4" s="1"/>
  <c r="M1308" i="4"/>
  <c r="L1309" i="4" l="1"/>
  <c r="P1309" i="4" s="1"/>
  <c r="M1309" i="4"/>
  <c r="L1310" i="4" s="1"/>
  <c r="P1310" i="4" s="1"/>
  <c r="P1315" i="4" s="1"/>
  <c r="R28" i="4" s="1"/>
  <c r="D9" i="4" s="1"/>
  <c r="D7" i="13" l="1"/>
  <c r="D9" i="6"/>
  <c r="H7" i="13" s="1"/>
  <c r="S91" i="4"/>
  <c r="S96" i="4" l="1"/>
  <c r="S100" i="4"/>
  <c r="S98" i="4"/>
  <c r="T96" i="4"/>
  <c r="U96" i="4"/>
  <c r="U98" i="4" l="1"/>
  <c r="U100" i="4"/>
  <c r="S101" i="4"/>
  <c r="S103" i="4"/>
  <c r="S102" i="4"/>
  <c r="T98" i="4"/>
  <c r="T100" i="4"/>
  <c r="S107" i="4"/>
  <c r="S108" i="4"/>
  <c r="S109" i="4" l="1"/>
  <c r="S104" i="4"/>
  <c r="S105" i="4" s="1"/>
  <c r="U102" i="4"/>
  <c r="U101" i="4"/>
  <c r="U103" i="4"/>
  <c r="T102" i="4"/>
  <c r="T101" i="4"/>
  <c r="T103" i="4"/>
  <c r="U107" i="4"/>
  <c r="U108" i="4"/>
  <c r="T107" i="4"/>
  <c r="T108" i="4"/>
  <c r="T109" i="4" l="1"/>
  <c r="S110" i="4"/>
  <c r="S114" i="4" s="1"/>
  <c r="S116" i="4" s="1"/>
  <c r="U109" i="4"/>
  <c r="T104" i="4"/>
  <c r="T105" i="4" s="1"/>
  <c r="T110" i="4" s="1"/>
  <c r="T114" i="4" s="1"/>
  <c r="T116" i="4" s="1"/>
  <c r="U104" i="4"/>
  <c r="U105" i="4" s="1"/>
  <c r="U110" i="4" l="1"/>
  <c r="U114" i="4" s="1"/>
  <c r="U116" i="4" s="1"/>
  <c r="U118" i="4" s="1"/>
  <c r="D11" i="4" s="1"/>
  <c r="D11" i="6" s="1"/>
  <c r="H9" i="13" s="1"/>
  <c r="D13" i="4" l="1"/>
  <c r="D13" i="6" s="1"/>
  <c r="H11" i="13" s="1"/>
  <c r="D9" i="13"/>
  <c r="D15" i="4" l="1"/>
  <c r="AA31" i="4" s="1"/>
  <c r="D11" i="13"/>
  <c r="AA33" i="4" l="1"/>
  <c r="D33" i="4" s="1"/>
  <c r="D31" i="13" s="1"/>
  <c r="X75" i="4"/>
  <c r="X76" i="4" s="1"/>
  <c r="X78" i="4" s="1"/>
  <c r="D15" i="6"/>
  <c r="I138" i="6" s="1"/>
  <c r="M28" i="4"/>
  <c r="W26" i="4"/>
  <c r="W27" i="4" s="1"/>
  <c r="W28" i="4" s="1"/>
  <c r="D17" i="4" s="1"/>
  <c r="D15" i="13" s="1"/>
  <c r="G7" i="10"/>
  <c r="W11" i="4"/>
  <c r="W12" i="4" s="1"/>
  <c r="W13" i="4" s="1"/>
  <c r="W16" i="4" s="1"/>
  <c r="D16" i="4" s="1"/>
  <c r="D14" i="13" s="1"/>
  <c r="L46" i="4"/>
  <c r="I96" i="4"/>
  <c r="I98" i="4" s="1"/>
  <c r="D13" i="13"/>
  <c r="X79" i="4"/>
  <c r="M28" i="6" l="1"/>
  <c r="L45" i="6"/>
  <c r="J8" i="6"/>
  <c r="V44" i="6"/>
  <c r="V45" i="6" s="1"/>
  <c r="U68" i="6"/>
  <c r="I98" i="6"/>
  <c r="J100" i="6" s="1"/>
  <c r="H13" i="13"/>
  <c r="I100" i="4"/>
  <c r="X80" i="4"/>
  <c r="X82" i="4" s="1"/>
  <c r="D22" i="4" s="1"/>
  <c r="D20" i="13" s="1"/>
  <c r="I103" i="4"/>
  <c r="I101" i="4"/>
  <c r="I99" i="4"/>
  <c r="D16" i="6"/>
  <c r="H14" i="13" s="1"/>
  <c r="I102" i="4"/>
  <c r="D17" i="6"/>
  <c r="H15" i="13" s="1"/>
  <c r="J170" i="6"/>
  <c r="J153" i="6"/>
  <c r="J152" i="6"/>
  <c r="J143" i="6"/>
  <c r="V46" i="6" l="1"/>
  <c r="J102" i="6"/>
  <c r="J103" i="6"/>
  <c r="J101" i="6"/>
  <c r="I104" i="4"/>
  <c r="D28" i="4" s="1"/>
  <c r="D29" i="4" s="1"/>
  <c r="J169" i="6"/>
  <c r="J172" i="6" s="1"/>
  <c r="J174" i="6" s="1"/>
  <c r="J155" i="6"/>
  <c r="J157" i="6" s="1"/>
  <c r="J159" i="6" s="1"/>
  <c r="J178" i="6" s="1"/>
  <c r="J104" i="6" l="1"/>
  <c r="D27" i="6" s="1"/>
  <c r="H25" i="13" s="1"/>
  <c r="D26" i="13"/>
  <c r="D59" i="6"/>
  <c r="D60" i="6" s="1"/>
  <c r="D49" i="6"/>
  <c r="D50" i="6" s="1"/>
  <c r="J180" i="6"/>
  <c r="D27" i="13"/>
  <c r="D30" i="4"/>
  <c r="D28" i="6" l="1"/>
  <c r="D29" i="6" s="1"/>
  <c r="V107" i="6"/>
  <c r="V108" i="6" s="1"/>
  <c r="V110" i="6" s="1"/>
  <c r="V99" i="6"/>
  <c r="V100" i="6" s="1"/>
  <c r="V102" i="6" s="1"/>
  <c r="V77" i="6"/>
  <c r="V78" i="6" s="1"/>
  <c r="V80" i="6" s="1"/>
  <c r="V85" i="6"/>
  <c r="V86" i="6" s="1"/>
  <c r="V88" i="6" s="1"/>
  <c r="D38" i="6"/>
  <c r="H36" i="13" s="1"/>
  <c r="D28" i="13"/>
  <c r="D48" i="4"/>
  <c r="E48" i="4" s="1"/>
  <c r="D49" i="4"/>
  <c r="D50" i="4"/>
  <c r="E49" i="4" s="1"/>
  <c r="D45" i="4"/>
  <c r="E45" i="4" s="1"/>
  <c r="D46" i="4"/>
  <c r="E46" i="4" s="1"/>
  <c r="D44" i="4"/>
  <c r="D47" i="4"/>
  <c r="E47" i="4" s="1"/>
  <c r="H26" i="13" l="1"/>
  <c r="D51" i="4"/>
  <c r="D31" i="4" s="1"/>
  <c r="E44" i="4"/>
  <c r="E51" i="4" s="1"/>
  <c r="V49" i="6" s="1"/>
  <c r="D43" i="6"/>
  <c r="D45" i="6" s="1"/>
  <c r="H118" i="6"/>
  <c r="H27" i="13"/>
  <c r="D53" i="6"/>
  <c r="D55" i="6" s="1"/>
  <c r="D56" i="6" s="1"/>
  <c r="D57" i="6" s="1"/>
  <c r="D31" i="6" s="1"/>
  <c r="H29" i="13" s="1"/>
  <c r="I121" i="6" l="1"/>
  <c r="I122" i="6" s="1"/>
  <c r="I123" i="6" s="1"/>
  <c r="I126" i="6"/>
  <c r="I127" i="6" s="1"/>
  <c r="I125" i="6"/>
  <c r="V50" i="6"/>
  <c r="V51" i="6" s="1"/>
  <c r="V52" i="6" s="1"/>
  <c r="V53" i="6" s="1"/>
  <c r="D35" i="6" s="1"/>
  <c r="H33" i="13" s="1"/>
  <c r="D46" i="6"/>
  <c r="D47" i="6" s="1"/>
  <c r="D30" i="6" s="1"/>
  <c r="V72" i="6"/>
  <c r="V73" i="6" s="1"/>
  <c r="D32" i="4"/>
  <c r="D30" i="13" s="1"/>
  <c r="V94" i="6"/>
  <c r="V95" i="6" s="1"/>
  <c r="D29" i="13"/>
  <c r="I128" i="6" l="1"/>
  <c r="I129" i="6" s="1"/>
  <c r="I130" i="6" s="1"/>
  <c r="I131" i="6" s="1"/>
  <c r="D33" i="6" s="1"/>
  <c r="H31" i="13" s="1"/>
  <c r="V106" i="6"/>
  <c r="V111" i="6" s="1"/>
  <c r="V98" i="6"/>
  <c r="V103" i="6" s="1"/>
  <c r="H28" i="13"/>
  <c r="D34" i="4"/>
  <c r="V84" i="6"/>
  <c r="V89" i="6" s="1"/>
  <c r="V76" i="6"/>
  <c r="V81" i="6" s="1"/>
  <c r="V112" i="6" l="1"/>
  <c r="V90" i="6"/>
  <c r="D35" i="4"/>
  <c r="D33" i="13" s="1"/>
  <c r="D32" i="13"/>
  <c r="V114" i="6" l="1"/>
  <c r="D34" i="6" s="1"/>
  <c r="H32" i="13" s="1"/>
  <c r="D36" i="4"/>
  <c r="D36" i="6" l="1"/>
  <c r="D39" i="6" s="1"/>
  <c r="D38" i="4"/>
  <c r="D34" i="13"/>
  <c r="H34" i="13" l="1"/>
  <c r="G12" i="10"/>
  <c r="G10" i="10"/>
  <c r="D36" i="13"/>
  <c r="H37" i="13"/>
  <c r="G15" i="10"/>
  <c r="G20" i="10" l="1"/>
</calcChain>
</file>

<file path=xl/sharedStrings.xml><?xml version="1.0" encoding="utf-8"?>
<sst xmlns="http://schemas.openxmlformats.org/spreadsheetml/2006/main" count="1237" uniqueCount="677">
  <si>
    <t>Ⅰ 所得金額</t>
  </si>
  <si>
    <t>Ⅱ 所得控除額</t>
  </si>
  <si>
    <t>Ⅲ 税額控除</t>
  </si>
  <si>
    <t>医療費控除</t>
  </si>
  <si>
    <t>源泉所得税</t>
  </si>
  <si>
    <t>収入金額</t>
  </si>
  <si>
    <t>源泉税額</t>
  </si>
  <si>
    <t>収入</t>
  </si>
  <si>
    <t>給与</t>
  </si>
  <si>
    <t>所得</t>
  </si>
  <si>
    <t>所</t>
  </si>
  <si>
    <t>支払金額</t>
  </si>
  <si>
    <t>年金</t>
  </si>
  <si>
    <t>保険金</t>
  </si>
  <si>
    <t>控除額</t>
  </si>
  <si>
    <t>差引負担額</t>
  </si>
  <si>
    <t>必要経費</t>
  </si>
  <si>
    <t>得</t>
  </si>
  <si>
    <t>住宅取得特別控除</t>
  </si>
  <si>
    <t>社会保険料控除</t>
  </si>
  <si>
    <t>配当収入</t>
  </si>
  <si>
    <t>控</t>
  </si>
  <si>
    <t>配当所得</t>
  </si>
  <si>
    <t>健康保険</t>
  </si>
  <si>
    <t>除</t>
  </si>
  <si>
    <t>国民年金</t>
  </si>
  <si>
    <t>国保</t>
  </si>
  <si>
    <t>小規模企業共済</t>
  </si>
  <si>
    <t>給与所得</t>
  </si>
  <si>
    <t>生命保険料控除</t>
  </si>
  <si>
    <t>配　偶　者　控　除</t>
  </si>
  <si>
    <t>扶　養　控　除</t>
  </si>
  <si>
    <t>基　礎　控　除</t>
  </si>
  <si>
    <t>　所　　得　　税　　額</t>
  </si>
  <si>
    <t>　配　　当　　控　　除</t>
  </si>
  <si>
    <t>　差　引　所　得　税　額</t>
  </si>
  <si>
    <t>　源　泉　徴　収　税　額</t>
  </si>
  <si>
    <t>介護保険</t>
  </si>
  <si>
    <t>歳</t>
    <rPh sb="0" eb="1">
      <t>サイ</t>
    </rPh>
    <phoneticPr fontId="3"/>
  </si>
  <si>
    <t>経費</t>
    <rPh sb="0" eb="2">
      <t>ケイヒ</t>
    </rPh>
    <phoneticPr fontId="3"/>
  </si>
  <si>
    <t>合計</t>
    <rPh sb="0" eb="2">
      <t>ゴウケイ</t>
    </rPh>
    <phoneticPr fontId="3"/>
  </si>
  <si>
    <t>合計</t>
    <rPh sb="0" eb="1">
      <t>ア</t>
    </rPh>
    <phoneticPr fontId="3"/>
  </si>
  <si>
    <t>人</t>
    <rPh sb="0" eb="1">
      <t>ニン</t>
    </rPh>
    <phoneticPr fontId="3"/>
  </si>
  <si>
    <t>その他</t>
    <rPh sb="2" eb="3">
      <t>タ</t>
    </rPh>
    <phoneticPr fontId="3"/>
  </si>
  <si>
    <t>一時所得</t>
    <rPh sb="0" eb="2">
      <t>イチジ</t>
    </rPh>
    <rPh sb="2" eb="4">
      <t>ショトク</t>
    </rPh>
    <phoneticPr fontId="3"/>
  </si>
  <si>
    <t>収入金額</t>
    <rPh sb="0" eb="2">
      <t>シュウニュウ</t>
    </rPh>
    <rPh sb="2" eb="4">
      <t>キンガク</t>
    </rPh>
    <phoneticPr fontId="3"/>
  </si>
  <si>
    <t>支払い金額</t>
    <rPh sb="0" eb="2">
      <t>シハラ</t>
    </rPh>
    <rPh sb="3" eb="5">
      <t>キンガク</t>
    </rPh>
    <phoneticPr fontId="3"/>
  </si>
  <si>
    <t>合　　計</t>
    <rPh sb="0" eb="1">
      <t>ゴウ</t>
    </rPh>
    <rPh sb="3" eb="4">
      <t>ケイ</t>
    </rPh>
    <phoneticPr fontId="3"/>
  </si>
  <si>
    <t>寄付金控除</t>
    <rPh sb="0" eb="3">
      <t>キフキン</t>
    </rPh>
    <rPh sb="3" eb="5">
      <t>コウジョ</t>
    </rPh>
    <phoneticPr fontId="3"/>
  </si>
  <si>
    <t>医療費控除</t>
    <rPh sb="0" eb="3">
      <t>イリョウヒ</t>
    </rPh>
    <rPh sb="3" eb="5">
      <t>コウジョ</t>
    </rPh>
    <phoneticPr fontId="3"/>
  </si>
  <si>
    <t>事業所得</t>
    <rPh sb="0" eb="1">
      <t>コト</t>
    </rPh>
    <rPh sb="1" eb="2">
      <t>ギョウ</t>
    </rPh>
    <rPh sb="2" eb="4">
      <t>ショトク</t>
    </rPh>
    <phoneticPr fontId="3"/>
  </si>
  <si>
    <t>不動産所得</t>
    <rPh sb="3" eb="5">
      <t>ショトク</t>
    </rPh>
    <phoneticPr fontId="3"/>
  </si>
  <si>
    <t>配当所得</t>
    <rPh sb="2" eb="4">
      <t>ショトク</t>
    </rPh>
    <phoneticPr fontId="3"/>
  </si>
  <si>
    <t>雑所得</t>
    <rPh sb="0" eb="3">
      <t>ザツショトク</t>
    </rPh>
    <phoneticPr fontId="3"/>
  </si>
  <si>
    <t>種　類</t>
    <phoneticPr fontId="3"/>
  </si>
  <si>
    <t>②</t>
    <phoneticPr fontId="3"/>
  </si>
  <si>
    <t>基本情報登録</t>
  </si>
  <si>
    <t>種類</t>
  </si>
  <si>
    <t>年齢</t>
  </si>
  <si>
    <t>特別障害者［該当：1　非該当0］</t>
    <rPh sb="0" eb="2">
      <t>トクベツ</t>
    </rPh>
    <rPh sb="2" eb="5">
      <t>ショウガイシャ</t>
    </rPh>
    <phoneticPr fontId="3"/>
  </si>
  <si>
    <t>小規模企業共 除</t>
  </si>
  <si>
    <t>総所得金額5％</t>
    <rPh sb="0" eb="1">
      <t>ソウ</t>
    </rPh>
    <rPh sb="1" eb="3">
      <t>ショトク</t>
    </rPh>
    <rPh sb="3" eb="5">
      <t>キンガク</t>
    </rPh>
    <phoneticPr fontId="3"/>
  </si>
  <si>
    <t>少ない方</t>
    <rPh sb="0" eb="1">
      <t>スク</t>
    </rPh>
    <rPh sb="3" eb="4">
      <t>ホウ</t>
    </rPh>
    <phoneticPr fontId="3"/>
  </si>
  <si>
    <t>計</t>
  </si>
  <si>
    <t>①と②の少ない方</t>
    <rPh sb="4" eb="5">
      <t>スク</t>
    </rPh>
    <rPh sb="7" eb="8">
      <t>ホウ</t>
    </rPh>
    <phoneticPr fontId="3"/>
  </si>
  <si>
    <t>一般</t>
  </si>
  <si>
    <t>課税総所得金額</t>
  </si>
  <si>
    <t xml:space="preserve">  1000万以下</t>
  </si>
  <si>
    <t xml:space="preserve">  1000万超</t>
  </si>
  <si>
    <t>配当控除</t>
  </si>
  <si>
    <t>給与所得控除後金額</t>
    <rPh sb="0" eb="2">
      <t>キュウヨ</t>
    </rPh>
    <rPh sb="2" eb="4">
      <t>ショトク</t>
    </rPh>
    <rPh sb="4" eb="6">
      <t>コウジョ</t>
    </rPh>
    <rPh sb="6" eb="7">
      <t>ゴ</t>
    </rPh>
    <phoneticPr fontId="3"/>
  </si>
  <si>
    <t>差し引き金額</t>
    <rPh sb="0" eb="1">
      <t>サ</t>
    </rPh>
    <rPh sb="2" eb="3">
      <t>ヒ</t>
    </rPh>
    <rPh sb="4" eb="6">
      <t>キンガク</t>
    </rPh>
    <phoneticPr fontId="3"/>
  </si>
  <si>
    <t>税額</t>
  </si>
  <si>
    <t>以上</t>
  </si>
  <si>
    <t>未満</t>
  </si>
  <si>
    <t>*</t>
  </si>
  <si>
    <r>
      <t>　［</t>
    </r>
    <r>
      <rPr>
        <sz val="14"/>
        <rFont val="ＭＳ 明朝"/>
        <family val="1"/>
        <charset val="128"/>
      </rPr>
      <t>1</t>
    </r>
    <r>
      <rPr>
        <sz val="14"/>
        <rFont val="ＭＳ 明朝"/>
        <family val="1"/>
        <charset val="128"/>
      </rPr>
      <t>］老人配偶者（7</t>
    </r>
    <r>
      <rPr>
        <sz val="14"/>
        <rFont val="ＭＳ 明朝"/>
        <family val="1"/>
        <charset val="128"/>
      </rPr>
      <t>0歳以上</t>
    </r>
    <r>
      <rPr>
        <sz val="14"/>
        <rFont val="ＭＳ 明朝"/>
        <family val="1"/>
        <charset val="128"/>
      </rPr>
      <t>）　</t>
    </r>
    <rPh sb="4" eb="6">
      <t>ロウジン</t>
    </rPh>
    <rPh sb="6" eb="9">
      <t>ハイグウシャ</t>
    </rPh>
    <rPh sb="12" eb="15">
      <t>サイイジョウ</t>
    </rPh>
    <phoneticPr fontId="3"/>
  </si>
  <si>
    <t>　［2］一般障害者　</t>
    <rPh sb="4" eb="6">
      <t>イッパン</t>
    </rPh>
    <rPh sb="6" eb="9">
      <t>ショウガイシャ</t>
    </rPh>
    <phoneticPr fontId="3"/>
  </si>
  <si>
    <t>　［3］一般老人障害者　</t>
    <rPh sb="4" eb="6">
      <t>イッパン</t>
    </rPh>
    <rPh sb="6" eb="8">
      <t>ロウジン</t>
    </rPh>
    <rPh sb="8" eb="11">
      <t>ショウガイシャ</t>
    </rPh>
    <phoneticPr fontId="3"/>
  </si>
  <si>
    <t>　［5］同居老人特別障害者　</t>
    <rPh sb="4" eb="6">
      <t>ドウキョ</t>
    </rPh>
    <rPh sb="6" eb="8">
      <t>ロウジン</t>
    </rPh>
    <rPh sb="8" eb="10">
      <t>トクベツ</t>
    </rPh>
    <rPh sb="10" eb="13">
      <t>ショウガイシャ</t>
    </rPh>
    <phoneticPr fontId="3"/>
  </si>
  <si>
    <t>　［4］同居特別障害者　</t>
    <rPh sb="4" eb="6">
      <t>ドウキョ</t>
    </rPh>
    <rPh sb="6" eb="8">
      <t>トクベツ</t>
    </rPh>
    <rPh sb="8" eb="11">
      <t>ショウガイシャ</t>
    </rPh>
    <phoneticPr fontId="3"/>
  </si>
  <si>
    <t>　［6］老人特別障害者　</t>
    <rPh sb="4" eb="6">
      <t>ロウジン</t>
    </rPh>
    <rPh sb="6" eb="8">
      <t>トクベツ</t>
    </rPh>
    <rPh sb="8" eb="11">
      <t>ショウガイシャ</t>
    </rPh>
    <phoneticPr fontId="3"/>
  </si>
  <si>
    <t>　［7］特別障害者　</t>
    <rPh sb="4" eb="6">
      <t>トクベツ</t>
    </rPh>
    <rPh sb="6" eb="9">
      <t>ショウガイシャ</t>
    </rPh>
    <phoneticPr fontId="3"/>
  </si>
  <si>
    <t>同居特別障害者</t>
    <rPh sb="0" eb="2">
      <t>ドウキョ</t>
    </rPh>
    <rPh sb="2" eb="4">
      <t>トクベツ</t>
    </rPh>
    <rPh sb="4" eb="7">
      <t>ショウガイシャ</t>
    </rPh>
    <phoneticPr fontId="3"/>
  </si>
  <si>
    <t>府民税</t>
    <rPh sb="0" eb="2">
      <t>フミン</t>
    </rPh>
    <rPh sb="2" eb="3">
      <t>ゼイ</t>
    </rPh>
    <phoneticPr fontId="3"/>
  </si>
  <si>
    <t>市民税</t>
    <rPh sb="0" eb="3">
      <t>シミンゼイ</t>
    </rPh>
    <phoneticPr fontId="3"/>
  </si>
  <si>
    <t>課　税　所　得</t>
    <rPh sb="0" eb="1">
      <t>カ</t>
    </rPh>
    <rPh sb="2" eb="3">
      <t>ゼイ</t>
    </rPh>
    <rPh sb="4" eb="5">
      <t>ショ</t>
    </rPh>
    <rPh sb="6" eb="7">
      <t>トク</t>
    </rPh>
    <phoneticPr fontId="3"/>
  </si>
  <si>
    <t>市配当控除</t>
    <rPh sb="0" eb="1">
      <t>シ</t>
    </rPh>
    <phoneticPr fontId="3"/>
  </si>
  <si>
    <t>府県配当控除</t>
    <rPh sb="0" eb="2">
      <t>フケン</t>
    </rPh>
    <phoneticPr fontId="3"/>
  </si>
  <si>
    <t>円</t>
    <rPh sb="0" eb="1">
      <t>エン</t>
    </rPh>
    <phoneticPr fontId="3"/>
  </si>
  <si>
    <t>その他収入</t>
    <rPh sb="2" eb="3">
      <t>タ</t>
    </rPh>
    <rPh sb="3" eb="5">
      <t>シュウニュウ</t>
    </rPh>
    <phoneticPr fontId="3"/>
  </si>
  <si>
    <t>200万限度</t>
    <rPh sb="3" eb="4">
      <t>マン</t>
    </rPh>
    <rPh sb="4" eb="6">
      <t>ゲンド</t>
    </rPh>
    <phoneticPr fontId="3"/>
  </si>
  <si>
    <t>配当控除</t>
    <rPh sb="2" eb="4">
      <t>コウジョ</t>
    </rPh>
    <phoneticPr fontId="3"/>
  </si>
  <si>
    <t>事業所得</t>
    <rPh sb="0" eb="2">
      <t>ジギョウ</t>
    </rPh>
    <rPh sb="2" eb="4">
      <t>ショトク</t>
    </rPh>
    <phoneticPr fontId="3"/>
  </si>
  <si>
    <t>配当所得</t>
    <phoneticPr fontId="3"/>
  </si>
  <si>
    <t>配当</t>
    <rPh sb="0" eb="2">
      <t>ハイトウ</t>
    </rPh>
    <phoneticPr fontId="3"/>
  </si>
  <si>
    <t>営　　　　　業</t>
    <phoneticPr fontId="3"/>
  </si>
  <si>
    <t>不　　動　　産</t>
    <phoneticPr fontId="3"/>
  </si>
  <si>
    <t>配　　　　　当</t>
    <phoneticPr fontId="3"/>
  </si>
  <si>
    <t>給　　　　　与</t>
    <rPh sb="0" eb="1">
      <t>キュウ</t>
    </rPh>
    <rPh sb="6" eb="7">
      <t>アタエ</t>
    </rPh>
    <phoneticPr fontId="3"/>
  </si>
  <si>
    <t>社 会 保 険 料</t>
    <phoneticPr fontId="3"/>
  </si>
  <si>
    <t>医　　療　　費</t>
    <phoneticPr fontId="3"/>
  </si>
  <si>
    <t>生　命　保　険</t>
    <rPh sb="2" eb="3">
      <t>イノチ</t>
    </rPh>
    <rPh sb="4" eb="5">
      <t>ホ</t>
    </rPh>
    <rPh sb="6" eb="7">
      <t>ケン</t>
    </rPh>
    <phoneticPr fontId="3"/>
  </si>
  <si>
    <t>収入合計</t>
    <rPh sb="2" eb="4">
      <t>ゴウケイ</t>
    </rPh>
    <phoneticPr fontId="3"/>
  </si>
  <si>
    <t>経費合計</t>
    <rPh sb="0" eb="1">
      <t>キョウ</t>
    </rPh>
    <rPh sb="1" eb="2">
      <t>ヒ</t>
    </rPh>
    <rPh sb="2" eb="4">
      <t>ゴウケイ</t>
    </rPh>
    <phoneticPr fontId="3"/>
  </si>
  <si>
    <t>支払医療費額</t>
    <rPh sb="2" eb="5">
      <t>イリョウヒ</t>
    </rPh>
    <phoneticPr fontId="3"/>
  </si>
  <si>
    <t>国民健康保険</t>
    <rPh sb="0" eb="2">
      <t>コクミン</t>
    </rPh>
    <rPh sb="2" eb="4">
      <t>ケンコウ</t>
    </rPh>
    <rPh sb="4" eb="6">
      <t>ホケン</t>
    </rPh>
    <phoneticPr fontId="3"/>
  </si>
  <si>
    <t>寡婦</t>
    <phoneticPr fontId="9"/>
  </si>
  <si>
    <t>老人扶養親族</t>
  </si>
  <si>
    <t>同居老親等</t>
    <phoneticPr fontId="9"/>
  </si>
  <si>
    <t>長期損害保険料</t>
    <phoneticPr fontId="9"/>
  </si>
  <si>
    <t>扶養親族のうち７０歳以上の人をいいます。</t>
    <phoneticPr fontId="9"/>
  </si>
  <si>
    <t>保険期間が10年以上で、満期返戻金が支払われる保険料をいいます。</t>
    <phoneticPr fontId="9"/>
  </si>
  <si>
    <t>扶養親族</t>
    <rPh sb="0" eb="2">
      <t>フヨウ</t>
    </rPh>
    <rPh sb="2" eb="4">
      <t>シンゾク</t>
    </rPh>
    <phoneticPr fontId="9"/>
  </si>
  <si>
    <t>特別障害者　　</t>
    <phoneticPr fontId="9"/>
  </si>
  <si>
    <t>同居老親扶養親族（70 歳以上）</t>
    <rPh sb="0" eb="2">
      <t>ドウキョ</t>
    </rPh>
    <rPh sb="2" eb="4">
      <t>ロウシン</t>
    </rPh>
    <rPh sb="4" eb="6">
      <t>フヨウ</t>
    </rPh>
    <rPh sb="6" eb="8">
      <t>シンゾク</t>
    </rPh>
    <rPh sb="12" eb="13">
      <t>サイ</t>
    </rPh>
    <rPh sb="13" eb="15">
      <t>イジョウ</t>
    </rPh>
    <phoneticPr fontId="3"/>
  </si>
  <si>
    <t>小規模企業共済掛金</t>
    <rPh sb="7" eb="8">
      <t>カ</t>
    </rPh>
    <rPh sb="8" eb="9">
      <t>キン</t>
    </rPh>
    <phoneticPr fontId="3"/>
  </si>
  <si>
    <t>老人扶養親族</t>
    <rPh sb="0" eb="2">
      <t>ロウジン</t>
    </rPh>
    <rPh sb="2" eb="4">
      <t>フヨウ</t>
    </rPh>
    <rPh sb="4" eb="6">
      <t>シンゾク</t>
    </rPh>
    <phoneticPr fontId="3"/>
  </si>
  <si>
    <t>所得税額計算</t>
    <rPh sb="0" eb="2">
      <t>ショトク</t>
    </rPh>
    <rPh sb="2" eb="4">
      <t>ゼイガク</t>
    </rPh>
    <rPh sb="4" eb="6">
      <t>ケイサン</t>
    </rPh>
    <phoneticPr fontId="3"/>
  </si>
  <si>
    <t>住民税額計算</t>
    <rPh sb="0" eb="3">
      <t>ジュウミンゼイ</t>
    </rPh>
    <rPh sb="3" eb="4">
      <t>ガク</t>
    </rPh>
    <rPh sb="4" eb="6">
      <t>ケイサン</t>
    </rPh>
    <phoneticPr fontId="3"/>
  </si>
  <si>
    <t>障害者　　［該当：1　非該当0］</t>
    <rPh sb="0" eb="3">
      <t>ショウガイシャ</t>
    </rPh>
    <rPh sb="6" eb="8">
      <t>ガイトウ</t>
    </rPh>
    <rPh sb="11" eb="14">
      <t>ヒガイトウ</t>
    </rPh>
    <phoneticPr fontId="3"/>
  </si>
  <si>
    <t>寡婦　　　［該当：1　非該当0］</t>
    <rPh sb="0" eb="2">
      <t>カフ</t>
    </rPh>
    <phoneticPr fontId="3"/>
  </si>
  <si>
    <t>障害者　　　　　［該当：1　非該当0］</t>
    <rPh sb="0" eb="3">
      <t>ショウガイシャ</t>
    </rPh>
    <rPh sb="9" eb="11">
      <t>ガイトウ</t>
    </rPh>
    <rPh sb="14" eb="17">
      <t>ヒガイトウ</t>
    </rPh>
    <phoneticPr fontId="3"/>
  </si>
  <si>
    <t>特別障害者　　　［該当：1　非該当0］</t>
    <rPh sb="0" eb="2">
      <t>トクベツ</t>
    </rPh>
    <rPh sb="2" eb="5">
      <t>ショウガイシャ</t>
    </rPh>
    <phoneticPr fontId="3"/>
  </si>
  <si>
    <t>売上原価</t>
    <rPh sb="0" eb="2">
      <t>ウリアゲ</t>
    </rPh>
    <rPh sb="2" eb="4">
      <t>ゲンカ</t>
    </rPh>
    <phoneticPr fontId="3"/>
  </si>
  <si>
    <t>青色申告控除</t>
    <rPh sb="0" eb="2">
      <t>アオイロ</t>
    </rPh>
    <rPh sb="2" eb="4">
      <t>シンコク</t>
    </rPh>
    <rPh sb="4" eb="6">
      <t>コウジョ</t>
    </rPh>
    <phoneticPr fontId="3"/>
  </si>
  <si>
    <t>している人をいいます。</t>
    <phoneticPr fontId="9"/>
  </si>
  <si>
    <t>老人扶養親族のうち、本人又は本人の配偶者の直系尊属（両親や祖父母など）で同居を常況と</t>
    <rPh sb="0" eb="2">
      <t>ロウジン</t>
    </rPh>
    <rPh sb="14" eb="16">
      <t>ホンニン</t>
    </rPh>
    <rPh sb="26" eb="28">
      <t>リョウシン</t>
    </rPh>
    <phoneticPr fontId="9"/>
  </si>
  <si>
    <t>諸経費合計</t>
    <rPh sb="0" eb="1">
      <t>ショ</t>
    </rPh>
    <rPh sb="1" eb="2">
      <t>キョウ</t>
    </rPh>
    <rPh sb="2" eb="3">
      <t>ヒ</t>
    </rPh>
    <rPh sb="3" eb="5">
      <t>ゴウケイ</t>
    </rPh>
    <phoneticPr fontId="3"/>
  </si>
  <si>
    <t>営　　　　　業</t>
    <phoneticPr fontId="3"/>
  </si>
  <si>
    <t>不　　動　　産</t>
    <phoneticPr fontId="3"/>
  </si>
  <si>
    <t>事　業　主　控　除</t>
    <rPh sb="0" eb="1">
      <t>コト</t>
    </rPh>
    <rPh sb="2" eb="3">
      <t>ギョウ</t>
    </rPh>
    <rPh sb="4" eb="5">
      <t>シュ</t>
    </rPh>
    <phoneticPr fontId="3"/>
  </si>
  <si>
    <t>事業税入力</t>
    <rPh sb="0" eb="3">
      <t>ジギョウゼイ</t>
    </rPh>
    <rPh sb="3" eb="5">
      <t>ニュウリョク</t>
    </rPh>
    <phoneticPr fontId="3"/>
  </si>
  <si>
    <t>事業の種類</t>
    <rPh sb="0" eb="2">
      <t>ジギョウ</t>
    </rPh>
    <rPh sb="3" eb="5">
      <t>シュルイ</t>
    </rPh>
    <phoneticPr fontId="3"/>
  </si>
  <si>
    <t>［1］第1種事業　物品販売業　製造業　不動産業　問屋業など</t>
    <rPh sb="3" eb="4">
      <t>ダイ</t>
    </rPh>
    <rPh sb="5" eb="6">
      <t>シュ</t>
    </rPh>
    <rPh sb="6" eb="8">
      <t>ジギョウ</t>
    </rPh>
    <rPh sb="9" eb="11">
      <t>ブッピン</t>
    </rPh>
    <rPh sb="11" eb="14">
      <t>ハンバイギョウ</t>
    </rPh>
    <rPh sb="15" eb="18">
      <t>セイゾウギョウ</t>
    </rPh>
    <rPh sb="19" eb="22">
      <t>フドウサン</t>
    </rPh>
    <rPh sb="22" eb="23">
      <t>ギョウ</t>
    </rPh>
    <rPh sb="24" eb="26">
      <t>トイヤ</t>
    </rPh>
    <rPh sb="26" eb="27">
      <t>ギョウ</t>
    </rPh>
    <phoneticPr fontId="3"/>
  </si>
  <si>
    <t>［2］第2種事業　畜産業　水産業　薪炭製造業</t>
    <rPh sb="3" eb="4">
      <t>ダイ</t>
    </rPh>
    <rPh sb="5" eb="6">
      <t>シュ</t>
    </rPh>
    <rPh sb="6" eb="8">
      <t>ジギョウ</t>
    </rPh>
    <rPh sb="9" eb="12">
      <t>チクサンギョウ</t>
    </rPh>
    <rPh sb="13" eb="16">
      <t>スイサンギョウ</t>
    </rPh>
    <rPh sb="17" eb="18">
      <t>マキ</t>
    </rPh>
    <rPh sb="18" eb="19">
      <t>スミ</t>
    </rPh>
    <rPh sb="19" eb="22">
      <t>セイゾウギョウ</t>
    </rPh>
    <phoneticPr fontId="3"/>
  </si>
  <si>
    <t>［3］第3種事業　下記以外の医業法務業等の自由業者</t>
    <rPh sb="3" eb="4">
      <t>ダイ</t>
    </rPh>
    <rPh sb="5" eb="6">
      <t>シュ</t>
    </rPh>
    <rPh sb="6" eb="8">
      <t>ジギョウ</t>
    </rPh>
    <rPh sb="9" eb="11">
      <t>カキ</t>
    </rPh>
    <rPh sb="11" eb="13">
      <t>イガイ</t>
    </rPh>
    <rPh sb="14" eb="16">
      <t>イギョウ</t>
    </rPh>
    <rPh sb="16" eb="18">
      <t>ホウム</t>
    </rPh>
    <rPh sb="18" eb="19">
      <t>ギョウ</t>
    </rPh>
    <rPh sb="19" eb="20">
      <t>トウ</t>
    </rPh>
    <rPh sb="21" eb="23">
      <t>ジユウ</t>
    </rPh>
    <rPh sb="23" eb="25">
      <t>ギョウシャ</t>
    </rPh>
    <phoneticPr fontId="3"/>
  </si>
  <si>
    <t>［4］第3種事業　あんま、針灸、マッサージなど</t>
    <rPh sb="3" eb="4">
      <t>ダイ</t>
    </rPh>
    <rPh sb="5" eb="6">
      <t>シュ</t>
    </rPh>
    <rPh sb="6" eb="8">
      <t>ジギョウ</t>
    </rPh>
    <rPh sb="13" eb="15">
      <t>ハリキュウ</t>
    </rPh>
    <phoneticPr fontId="3"/>
  </si>
  <si>
    <t>営業月数</t>
    <rPh sb="0" eb="2">
      <t>エイギョウ</t>
    </rPh>
    <rPh sb="2" eb="4">
      <t>ツキスウ</t>
    </rPh>
    <phoneticPr fontId="3"/>
  </si>
  <si>
    <t>月</t>
    <rPh sb="0" eb="1">
      <t>ツキ</t>
    </rPh>
    <phoneticPr fontId="3"/>
  </si>
  <si>
    <t>　事　　業　　税　　額</t>
    <rPh sb="1" eb="2">
      <t>コト</t>
    </rPh>
    <rPh sb="4" eb="5">
      <t>ギョウ</t>
    </rPh>
    <phoneticPr fontId="3"/>
  </si>
  <si>
    <t>所得金額</t>
    <phoneticPr fontId="3"/>
  </si>
  <si>
    <t>事業税額計算</t>
    <rPh sb="0" eb="2">
      <t>ジギョウ</t>
    </rPh>
    <rPh sb="2" eb="4">
      <t>ゼイガク</t>
    </rPh>
    <rPh sb="4" eb="6">
      <t>ケイサン</t>
    </rPh>
    <phoneticPr fontId="3"/>
  </si>
  <si>
    <t xml:space="preserve">1.本人情報  </t>
    <rPh sb="2" eb="4">
      <t>ホンニン</t>
    </rPh>
    <rPh sb="4" eb="6">
      <t>ジョウホウ</t>
    </rPh>
    <phoneticPr fontId="3"/>
  </si>
  <si>
    <t>計　算　結　果</t>
    <rPh sb="0" eb="1">
      <t>ケイ</t>
    </rPh>
    <rPh sb="2" eb="3">
      <t>ザン</t>
    </rPh>
    <rPh sb="4" eb="5">
      <t>ムスブ</t>
    </rPh>
    <rPh sb="6" eb="7">
      <t>ハタシ</t>
    </rPh>
    <phoneticPr fontId="3"/>
  </si>
  <si>
    <t>ｂｙ　島田税理士事務所</t>
    <rPh sb="3" eb="5">
      <t>シマダ</t>
    </rPh>
    <rPh sb="5" eb="8">
      <t>ゼイリシ</t>
    </rPh>
    <rPh sb="8" eb="10">
      <t>ジム</t>
    </rPh>
    <rPh sb="10" eb="11">
      <t>ショ</t>
    </rPh>
    <phoneticPr fontId="3"/>
  </si>
  <si>
    <t>源泉徴収税額</t>
    <rPh sb="2" eb="4">
      <t>チョウシュウ</t>
    </rPh>
    <phoneticPr fontId="3"/>
  </si>
  <si>
    <t xml:space="preserve"> 合計所得金額</t>
    <rPh sb="1" eb="3">
      <t>ゴウケイ</t>
    </rPh>
    <rPh sb="3" eb="5">
      <t>ショトク</t>
    </rPh>
    <rPh sb="5" eb="7">
      <t>キンガク</t>
    </rPh>
    <phoneticPr fontId="3"/>
  </si>
  <si>
    <t xml:space="preserve">［1］ 第１種事業 </t>
    <phoneticPr fontId="3"/>
  </si>
  <si>
    <t xml:space="preserve">［2］ 第２種事業  </t>
    <phoneticPr fontId="3"/>
  </si>
  <si>
    <t>畜産業、水産業、薪炭製造業</t>
  </si>
  <si>
    <t xml:space="preserve">［3］ 第３種事業  </t>
    <phoneticPr fontId="3"/>
  </si>
  <si>
    <t xml:space="preserve">［4］ 第３種事業  </t>
    <phoneticPr fontId="3"/>
  </si>
  <si>
    <t>青色申告特別控除</t>
    <rPh sb="0" eb="2">
      <t>アオイロ</t>
    </rPh>
    <rPh sb="2" eb="4">
      <t>シンコク</t>
    </rPh>
    <rPh sb="4" eb="6">
      <t>トクベツ</t>
    </rPh>
    <rPh sb="6" eb="8">
      <t>コウジョ</t>
    </rPh>
    <phoneticPr fontId="3"/>
  </si>
  <si>
    <t>公的年金額合計</t>
    <rPh sb="4" eb="5">
      <t>ガク</t>
    </rPh>
    <rPh sb="5" eb="7">
      <t>ゴウケイ</t>
    </rPh>
    <phoneticPr fontId="3"/>
  </si>
  <si>
    <t>入　力　項　目</t>
    <rPh sb="0" eb="1">
      <t>イリ</t>
    </rPh>
    <rPh sb="2" eb="3">
      <t>チカラ</t>
    </rPh>
    <rPh sb="4" eb="5">
      <t>コウ</t>
    </rPh>
    <rPh sb="6" eb="7">
      <t>メ</t>
    </rPh>
    <phoneticPr fontId="3"/>
  </si>
  <si>
    <t>配　　当　　控　　除</t>
    <phoneticPr fontId="3"/>
  </si>
  <si>
    <t>市　　民　　税　　額</t>
    <rPh sb="0" eb="1">
      <t>シ</t>
    </rPh>
    <rPh sb="3" eb="4">
      <t>ミン</t>
    </rPh>
    <phoneticPr fontId="3"/>
  </si>
  <si>
    <r>
      <t>都 道</t>
    </r>
    <r>
      <rPr>
        <sz val="14"/>
        <rFont val="ＭＳ 明朝"/>
        <family val="1"/>
        <charset val="128"/>
      </rPr>
      <t xml:space="preserve"> </t>
    </r>
    <r>
      <rPr>
        <sz val="14"/>
        <rFont val="ＭＳ 明朝"/>
        <family val="1"/>
        <charset val="128"/>
      </rPr>
      <t>府</t>
    </r>
    <r>
      <rPr>
        <sz val="14"/>
        <rFont val="ＭＳ 明朝"/>
        <family val="1"/>
        <charset val="128"/>
      </rPr>
      <t xml:space="preserve"> </t>
    </r>
    <r>
      <rPr>
        <sz val="14"/>
        <rFont val="ＭＳ 明朝"/>
        <family val="1"/>
        <charset val="128"/>
      </rPr>
      <t>県</t>
    </r>
    <r>
      <rPr>
        <sz val="14"/>
        <rFont val="ＭＳ 明朝"/>
        <family val="1"/>
        <charset val="128"/>
      </rPr>
      <t xml:space="preserve"> </t>
    </r>
    <r>
      <rPr>
        <sz val="14"/>
        <rFont val="ＭＳ 明朝"/>
        <family val="1"/>
        <charset val="128"/>
      </rPr>
      <t>民</t>
    </r>
    <r>
      <rPr>
        <sz val="14"/>
        <rFont val="ＭＳ 明朝"/>
        <family val="1"/>
        <charset val="128"/>
      </rPr>
      <t xml:space="preserve"> </t>
    </r>
    <r>
      <rPr>
        <sz val="14"/>
        <rFont val="ＭＳ 明朝"/>
        <family val="1"/>
        <charset val="128"/>
      </rPr>
      <t>税</t>
    </r>
    <r>
      <rPr>
        <sz val="14"/>
        <rFont val="ＭＳ 明朝"/>
        <family val="1"/>
        <charset val="128"/>
      </rPr>
      <t xml:space="preserve"> </t>
    </r>
    <r>
      <rPr>
        <sz val="14"/>
        <rFont val="ＭＳ 明朝"/>
        <family val="1"/>
        <charset val="128"/>
      </rPr>
      <t>額</t>
    </r>
    <rPh sb="0" eb="1">
      <t>ミヤコ</t>
    </rPh>
    <rPh sb="2" eb="3">
      <t>ミチ</t>
    </rPh>
    <rPh sb="4" eb="5">
      <t>フ</t>
    </rPh>
    <rPh sb="6" eb="7">
      <t>ケン</t>
    </rPh>
    <rPh sb="8" eb="9">
      <t>ミン</t>
    </rPh>
    <phoneticPr fontId="3"/>
  </si>
  <si>
    <t>下記選択種目は全て課税収入とみなして計算します</t>
    <rPh sb="0" eb="2">
      <t>カキ</t>
    </rPh>
    <rPh sb="2" eb="4">
      <t>センタク</t>
    </rPh>
    <rPh sb="4" eb="6">
      <t>シュモク</t>
    </rPh>
    <rPh sb="7" eb="8">
      <t>スベ</t>
    </rPh>
    <rPh sb="9" eb="11">
      <t>カゼイ</t>
    </rPh>
    <rPh sb="11" eb="13">
      <t>シュウニュウ</t>
    </rPh>
    <rPh sb="18" eb="20">
      <t>ケイサン</t>
    </rPh>
    <phoneticPr fontId="3"/>
  </si>
  <si>
    <t>小　　計</t>
    <rPh sb="0" eb="1">
      <t>ショウ</t>
    </rPh>
    <rPh sb="3" eb="4">
      <t>ケイ</t>
    </rPh>
    <phoneticPr fontId="3"/>
  </si>
  <si>
    <t>障害者控除</t>
    <rPh sb="0" eb="3">
      <t>ショウガイシャ</t>
    </rPh>
    <rPh sb="3" eb="5">
      <t>コウジョ</t>
    </rPh>
    <phoneticPr fontId="9"/>
  </si>
  <si>
    <t>控除できる金額は障害者一人について２７万円です。また、特別障害者に該当する場合は４０万円になります。</t>
  </si>
  <si>
    <t>①常に精神上の障害により事理を弁識する能力を欠く状態にある人。</t>
    <phoneticPr fontId="9"/>
  </si>
  <si>
    <t>②児童相談所、知的障害者更生相談所、精神保健福祉センター、精神保健指定医の判定によって、</t>
    <phoneticPr fontId="9"/>
  </si>
  <si>
    <t>知的障害者と判定された人のうち重度の知的障害者と判定された人。</t>
    <phoneticPr fontId="9"/>
  </si>
  <si>
    <t>⑥その年の１２月３１日において引き続き６か月以上にわたって身体の障害により寝たきりの状</t>
    <phoneticPr fontId="9"/>
  </si>
  <si>
    <t>態で、複雑な介護を必要とする人。</t>
    <phoneticPr fontId="9"/>
  </si>
  <si>
    <t>③精神障害者保健福祉手帳の交付を受けている人のうち障害等級が１級と記載されている人。</t>
    <phoneticPr fontId="9"/>
  </si>
  <si>
    <t>納税者自身又は控除対象配偶者や扶養親族が所得税法上の障害者に当てはまる場合には、一定</t>
    <phoneticPr fontId="9"/>
  </si>
  <si>
    <t>の金額の所得控除を受けることができます。これを障害者控除といいます。　</t>
    <phoneticPr fontId="9"/>
  </si>
  <si>
    <t>④身体障害者福祉法の規定によって交付を受けた身体障害者手帳に、障害の程度が１級又は２級</t>
    <phoneticPr fontId="9"/>
  </si>
  <si>
    <t>と記載されている人。</t>
    <phoneticPr fontId="9"/>
  </si>
  <si>
    <t>⑤精神又は身体に障害のある年齢が満６５歳以上の人で、その障害の程度が①、②又は④に掲げ</t>
    <phoneticPr fontId="9"/>
  </si>
  <si>
    <t>る人に準ずるものとして市町村長等や福祉事務所長の認定を受けている人のうち特別障害に準ず</t>
    <rPh sb="32" eb="33">
      <t>ヒト</t>
    </rPh>
    <phoneticPr fontId="9"/>
  </si>
  <si>
    <t>る人として市町村長等や福祉事務所長の認定を受けている人。</t>
    <rPh sb="26" eb="27">
      <t>ヒト</t>
    </rPh>
    <phoneticPr fontId="9"/>
  </si>
  <si>
    <t>給与収入金額</t>
    <rPh sb="0" eb="2">
      <t>キュウヨ</t>
    </rPh>
    <rPh sb="2" eb="4">
      <t>シュウニュウ</t>
    </rPh>
    <rPh sb="4" eb="6">
      <t>キンガク</t>
    </rPh>
    <phoneticPr fontId="3"/>
  </si>
  <si>
    <t>又は</t>
    <rPh sb="0" eb="1">
      <t>マタ</t>
    </rPh>
    <phoneticPr fontId="3"/>
  </si>
  <si>
    <t>障　害　者　控　除</t>
    <rPh sb="0" eb="1">
      <t>サワ</t>
    </rPh>
    <rPh sb="2" eb="3">
      <t>ガイ</t>
    </rPh>
    <rPh sb="4" eb="5">
      <t>シャ</t>
    </rPh>
    <rPh sb="6" eb="7">
      <t>ヒカエ</t>
    </rPh>
    <rPh sb="8" eb="9">
      <t>ジョ</t>
    </rPh>
    <phoneticPr fontId="3"/>
  </si>
  <si>
    <t>*印の用語は用語説明シートに内容を記載しています。</t>
    <rPh sb="1" eb="2">
      <t>シルシ</t>
    </rPh>
    <rPh sb="3" eb="5">
      <t>ヨウゴ</t>
    </rPh>
    <rPh sb="6" eb="8">
      <t>ヨウゴ</t>
    </rPh>
    <rPh sb="8" eb="10">
      <t>セツメイ</t>
    </rPh>
    <rPh sb="14" eb="16">
      <t>ナイヨウ</t>
    </rPh>
    <phoneticPr fontId="3"/>
  </si>
  <si>
    <t>*</t>
    <phoneticPr fontId="3"/>
  </si>
  <si>
    <t>by　島田税理士事務所</t>
    <rPh sb="3" eb="5">
      <t>シマダ</t>
    </rPh>
    <rPh sb="5" eb="8">
      <t>ゼイリシ</t>
    </rPh>
    <rPh sb="8" eb="10">
      <t>ジム</t>
    </rPh>
    <rPh sb="10" eb="11">
      <t>ショ</t>
    </rPh>
    <phoneticPr fontId="3"/>
  </si>
  <si>
    <t xml:space="preserve">● 所得税・住民税・事業税の概算計算です。申告等には計算結果を使用しないようにして下さい。● </t>
    <rPh sb="2" eb="5">
      <t>ショトクゼイ</t>
    </rPh>
    <rPh sb="6" eb="9">
      <t>ジュウミンゼイ</t>
    </rPh>
    <rPh sb="10" eb="13">
      <t>ジギョウゼイ</t>
    </rPh>
    <rPh sb="14" eb="16">
      <t>ガイサン</t>
    </rPh>
    <rPh sb="16" eb="18">
      <t>ケイサン</t>
    </rPh>
    <rPh sb="21" eb="23">
      <t>シンコク</t>
    </rPh>
    <rPh sb="23" eb="24">
      <t>トウ</t>
    </rPh>
    <rPh sb="26" eb="28">
      <t>ケイサン</t>
    </rPh>
    <rPh sb="28" eb="30">
      <t>ケッカ</t>
    </rPh>
    <rPh sb="31" eb="33">
      <t>シヨウ</t>
    </rPh>
    <rPh sb="41" eb="42">
      <t>クダ</t>
    </rPh>
    <phoneticPr fontId="3"/>
  </si>
  <si>
    <t>計算結果は、税額シートに出ます。一番下の税額をクリックしてください。</t>
    <rPh sb="0" eb="2">
      <t>ケイサン</t>
    </rPh>
    <rPh sb="2" eb="4">
      <t>ケッカ</t>
    </rPh>
    <rPh sb="6" eb="8">
      <t>ゼイガク</t>
    </rPh>
    <rPh sb="12" eb="13">
      <t>デ</t>
    </rPh>
    <rPh sb="16" eb="18">
      <t>イチバン</t>
    </rPh>
    <rPh sb="18" eb="19">
      <t>シタ</t>
    </rPh>
    <rPh sb="20" eb="22">
      <t>ゼイガク</t>
    </rPh>
    <phoneticPr fontId="3"/>
  </si>
  <si>
    <t>計算結果</t>
    <rPh sb="0" eb="2">
      <t>ケイサン</t>
    </rPh>
    <rPh sb="2" eb="4">
      <t>ケッカ</t>
    </rPh>
    <phoneticPr fontId="3"/>
  </si>
  <si>
    <t>所　得　税　額</t>
    <rPh sb="0" eb="1">
      <t>ショ</t>
    </rPh>
    <rPh sb="2" eb="3">
      <t>トク</t>
    </rPh>
    <phoneticPr fontId="3"/>
  </si>
  <si>
    <t>特別障害者　に　　　</t>
    <rPh sb="0" eb="2">
      <t>トクベツ</t>
    </rPh>
    <rPh sb="2" eb="5">
      <t>ショウガイシャ</t>
    </rPh>
    <phoneticPr fontId="3"/>
  </si>
  <si>
    <t>該当する［1］　しない［0］</t>
    <phoneticPr fontId="3"/>
  </si>
  <si>
    <t>有り［1］　無し［0］</t>
    <rPh sb="0" eb="1">
      <t>ア</t>
    </rPh>
    <rPh sb="6" eb="7">
      <t>ナ</t>
    </rPh>
    <phoneticPr fontId="3"/>
  </si>
  <si>
    <t>経費等の引き算項目もそのまま-をつけずに入力して下さい。</t>
    <rPh sb="0" eb="3">
      <t>ケイヒトウ</t>
    </rPh>
    <rPh sb="4" eb="5">
      <t>ヒ</t>
    </rPh>
    <rPh sb="6" eb="7">
      <t>ザン</t>
    </rPh>
    <rPh sb="7" eb="9">
      <t>コウモク</t>
    </rPh>
    <rPh sb="20" eb="22">
      <t>ニュウリョク</t>
    </rPh>
    <rPh sb="24" eb="25">
      <t>クダ</t>
    </rPh>
    <phoneticPr fontId="3"/>
  </si>
  <si>
    <t>扶養親族がいらしゃる場合の人数を入力して下さい。</t>
    <rPh sb="0" eb="2">
      <t>フヨウ</t>
    </rPh>
    <rPh sb="2" eb="4">
      <t>シンゾク</t>
    </rPh>
    <rPh sb="10" eb="12">
      <t>バアイ</t>
    </rPh>
    <rPh sb="13" eb="15">
      <t>ニンズウ</t>
    </rPh>
    <rPh sb="16" eb="18">
      <t>ニュウリョク</t>
    </rPh>
    <rPh sb="20" eb="21">
      <t>クダ</t>
    </rPh>
    <phoneticPr fontId="3"/>
  </si>
  <si>
    <t>④</t>
    <phoneticPr fontId="3"/>
  </si>
  <si>
    <t>③</t>
    <phoneticPr fontId="3"/>
  </si>
  <si>
    <t>②</t>
    <phoneticPr fontId="3"/>
  </si>
  <si>
    <t>①</t>
    <phoneticPr fontId="3"/>
  </si>
  <si>
    <t>⑤</t>
    <phoneticPr fontId="3"/>
  </si>
  <si>
    <t>⑥</t>
    <phoneticPr fontId="3"/>
  </si>
  <si>
    <t>（生命保険の満期金額など）</t>
  </si>
  <si>
    <t>諸経費</t>
    <rPh sb="0" eb="3">
      <t>ショケイヒ</t>
    </rPh>
    <phoneticPr fontId="3"/>
  </si>
  <si>
    <t>保険金受取額</t>
  </si>
  <si>
    <t>支払い金額</t>
  </si>
  <si>
    <t>医業、弁護士業、公証人業、コンサルタント業、設計監督者業、デザイン業、</t>
    <rPh sb="3" eb="6">
      <t>ベンゴシ</t>
    </rPh>
    <rPh sb="6" eb="7">
      <t>ギョウ</t>
    </rPh>
    <phoneticPr fontId="3"/>
  </si>
  <si>
    <t>理容業、土地家屋調査士業など</t>
    <phoneticPr fontId="3"/>
  </si>
  <si>
    <t>助産婦業、あんま・マッサージ・指圧・はり・きゅう・柔道整復その他の医</t>
    <phoneticPr fontId="3"/>
  </si>
  <si>
    <t>業に類する事業・装蹄師業</t>
  </si>
  <si>
    <t>マイナス表示は還付です。</t>
    <rPh sb="4" eb="6">
      <t>ヒョウジ</t>
    </rPh>
    <rPh sb="7" eb="9">
      <t>カンプ</t>
    </rPh>
    <phoneticPr fontId="3"/>
  </si>
  <si>
    <t>最終税額から予定納税額を差し引いた金額が納付税額になります。（予定納税入力欄はありません）</t>
    <rPh sb="0" eb="2">
      <t>サイシュウ</t>
    </rPh>
    <rPh sb="2" eb="4">
      <t>ゼイガク</t>
    </rPh>
    <rPh sb="10" eb="11">
      <t>ガク</t>
    </rPh>
    <rPh sb="12" eb="13">
      <t>サ</t>
    </rPh>
    <rPh sb="14" eb="15">
      <t>ヒ</t>
    </rPh>
    <rPh sb="17" eb="19">
      <t>キンガク</t>
    </rPh>
    <rPh sb="20" eb="22">
      <t>ノウフ</t>
    </rPh>
    <rPh sb="22" eb="24">
      <t>ゼイガク</t>
    </rPh>
    <rPh sb="31" eb="33">
      <t>ヨテイ</t>
    </rPh>
    <rPh sb="33" eb="35">
      <t>ノウゼイ</t>
    </rPh>
    <rPh sb="35" eb="37">
      <t>ニュウリョク</t>
    </rPh>
    <rPh sb="37" eb="38">
      <t>ラン</t>
    </rPh>
    <phoneticPr fontId="3"/>
  </si>
  <si>
    <t>　　　　　　</t>
    <phoneticPr fontId="3"/>
  </si>
  <si>
    <t>健康保険厚生年金</t>
    <rPh sb="4" eb="6">
      <t>コウセイ</t>
    </rPh>
    <rPh sb="6" eb="8">
      <t>ネンキン</t>
    </rPh>
    <phoneticPr fontId="3"/>
  </si>
  <si>
    <t>ヶ月</t>
    <rPh sb="1" eb="2">
      <t>ゲツ</t>
    </rPh>
    <phoneticPr fontId="3"/>
  </si>
  <si>
    <t xml:space="preserve"> 年間合計所得税額</t>
    <rPh sb="1" eb="3">
      <t>ネンカン</t>
    </rPh>
    <rPh sb="3" eb="5">
      <t>ゴウケイ</t>
    </rPh>
    <rPh sb="5" eb="7">
      <t>ショトク</t>
    </rPh>
    <rPh sb="7" eb="9">
      <t>ゼイガク</t>
    </rPh>
    <phoneticPr fontId="3"/>
  </si>
  <si>
    <t xml:space="preserve"> 確定申告納付所得税額</t>
    <rPh sb="1" eb="3">
      <t>カクテイ</t>
    </rPh>
    <rPh sb="3" eb="5">
      <t>シンコク</t>
    </rPh>
    <rPh sb="5" eb="7">
      <t>ノウフ</t>
    </rPh>
    <rPh sb="7" eb="10">
      <t>ショトクゼイ</t>
    </rPh>
    <rPh sb="10" eb="11">
      <t>ガク</t>
    </rPh>
    <phoneticPr fontId="3"/>
  </si>
  <si>
    <t xml:space="preserve"> 住民税額</t>
    <rPh sb="1" eb="4">
      <t>ジュウミンゼイ</t>
    </rPh>
    <rPh sb="4" eb="5">
      <t>ガク</t>
    </rPh>
    <phoneticPr fontId="3"/>
  </si>
  <si>
    <t xml:space="preserve"> 事業税額</t>
    <rPh sb="1" eb="4">
      <t>ジギョウゼイ</t>
    </rPh>
    <rPh sb="4" eb="5">
      <t>ガク</t>
    </rPh>
    <phoneticPr fontId="3"/>
  </si>
  <si>
    <t>合計納付税額　①+②+③</t>
    <rPh sb="0" eb="1">
      <t>ゴウ</t>
    </rPh>
    <rPh sb="1" eb="2">
      <t>ケイ</t>
    </rPh>
    <rPh sb="2" eb="4">
      <t>ノウフ</t>
    </rPh>
    <rPh sb="4" eb="6">
      <t>ゼイガク</t>
    </rPh>
    <phoneticPr fontId="3"/>
  </si>
  <si>
    <t>特別*障害者控除の対象となるのは、次に当てはまる人などです。</t>
    <rPh sb="0" eb="2">
      <t>トクベツ</t>
    </rPh>
    <phoneticPr fontId="9"/>
  </si>
  <si>
    <t>それ以外は、期間が１０年超でも短期保険料になります。</t>
    <rPh sb="2" eb="4">
      <t>イガイ</t>
    </rPh>
    <rPh sb="6" eb="8">
      <t>キカン</t>
    </rPh>
    <rPh sb="11" eb="12">
      <t>ネン</t>
    </rPh>
    <rPh sb="12" eb="13">
      <t>チョウ</t>
    </rPh>
    <rPh sb="15" eb="17">
      <t>タンキ</t>
    </rPh>
    <rPh sb="17" eb="20">
      <t>ホケンリョウ</t>
    </rPh>
    <phoneticPr fontId="9"/>
  </si>
  <si>
    <t>非課税</t>
    <rPh sb="0" eb="3">
      <t>ヒカゼイ</t>
    </rPh>
    <phoneticPr fontId="3"/>
  </si>
  <si>
    <t>所得</t>
    <rPh sb="0" eb="2">
      <t>ショトク</t>
    </rPh>
    <phoneticPr fontId="3"/>
  </si>
  <si>
    <t>障害者</t>
    <rPh sb="0" eb="3">
      <t>ショウガイシャ</t>
    </rPh>
    <phoneticPr fontId="3"/>
  </si>
  <si>
    <t>寡婦</t>
    <rPh sb="0" eb="2">
      <t>カフ</t>
    </rPh>
    <phoneticPr fontId="3"/>
  </si>
  <si>
    <t>未成年者</t>
    <rPh sb="0" eb="3">
      <t>ミセイネン</t>
    </rPh>
    <rPh sb="3" eb="4">
      <t>シャ</t>
    </rPh>
    <phoneticPr fontId="3"/>
  </si>
  <si>
    <t>該当1　非該当0</t>
    <rPh sb="0" eb="2">
      <t>ガイトウ</t>
    </rPh>
    <rPh sb="4" eb="7">
      <t>ヒガイトウ</t>
    </rPh>
    <phoneticPr fontId="3"/>
  </si>
  <si>
    <t>有り1　無し0</t>
    <rPh sb="0" eb="1">
      <t>ア</t>
    </rPh>
    <rPh sb="4" eb="5">
      <t>ナ</t>
    </rPh>
    <phoneticPr fontId="3"/>
  </si>
  <si>
    <t>扶養親族の数</t>
    <rPh sb="0" eb="2">
      <t>フヨウ</t>
    </rPh>
    <rPh sb="2" eb="4">
      <t>シンゾク</t>
    </rPh>
    <rPh sb="5" eb="6">
      <t>カズ</t>
    </rPh>
    <phoneticPr fontId="3"/>
  </si>
  <si>
    <t>注　青色申告特別控除は合計で65万円で打ち切りです。</t>
    <rPh sb="0" eb="1">
      <t>チュウ</t>
    </rPh>
    <rPh sb="2" eb="4">
      <t>アオイロ</t>
    </rPh>
    <rPh sb="4" eb="6">
      <t>シンコク</t>
    </rPh>
    <rPh sb="6" eb="8">
      <t>トクベツ</t>
    </rPh>
    <rPh sb="8" eb="10">
      <t>コウジョ</t>
    </rPh>
    <rPh sb="11" eb="13">
      <t>ゴウケイ</t>
    </rPh>
    <rPh sb="16" eb="18">
      <t>マンエン</t>
    </rPh>
    <rPh sb="19" eb="20">
      <t>ウ</t>
    </rPh>
    <rPh sb="21" eb="22">
      <t>キ</t>
    </rPh>
    <phoneticPr fontId="3"/>
  </si>
  <si>
    <t>長寿医療保険</t>
    <rPh sb="0" eb="2">
      <t>チョウジュ</t>
    </rPh>
    <rPh sb="2" eb="4">
      <t>イリョウ</t>
    </rPh>
    <rPh sb="4" eb="6">
      <t>ホケン</t>
    </rPh>
    <phoneticPr fontId="3"/>
  </si>
  <si>
    <t>源泉徴収票記載額</t>
    <rPh sb="0" eb="2">
      <t>ゲンセン</t>
    </rPh>
    <rPh sb="2" eb="5">
      <t>チョウシュウヒョウ</t>
    </rPh>
    <rPh sb="5" eb="7">
      <t>キサイ</t>
    </rPh>
    <rPh sb="7" eb="8">
      <t>ガク</t>
    </rPh>
    <phoneticPr fontId="3"/>
  </si>
  <si>
    <t>地震保険料控除</t>
    <rPh sb="0" eb="2">
      <t>ジシン</t>
    </rPh>
    <phoneticPr fontId="3"/>
  </si>
  <si>
    <t>地震保険料</t>
    <rPh sb="0" eb="2">
      <t>ジシン</t>
    </rPh>
    <rPh sb="2" eb="5">
      <t>ホケンリョウ</t>
    </rPh>
    <phoneticPr fontId="3"/>
  </si>
  <si>
    <t>源泉徴収票記載額</t>
    <rPh sb="0" eb="2">
      <t>ゲンセン</t>
    </rPh>
    <rPh sb="2" eb="5">
      <t>チョウシュウヒョウ</t>
    </rPh>
    <rPh sb="5" eb="8">
      <t>キサイガク</t>
    </rPh>
    <phoneticPr fontId="3"/>
  </si>
  <si>
    <t>地震保険料</t>
    <rPh sb="0" eb="2">
      <t>ジシン</t>
    </rPh>
    <rPh sb="2" eb="5">
      <t>ホケンリョウ</t>
    </rPh>
    <phoneticPr fontId="3"/>
  </si>
  <si>
    <t>旧長期損害保険料</t>
    <rPh sb="0" eb="1">
      <t>キュウ</t>
    </rPh>
    <rPh sb="3" eb="5">
      <t>ソンガイ</t>
    </rPh>
    <rPh sb="5" eb="8">
      <t>ホケンリョウ</t>
    </rPh>
    <phoneticPr fontId="3"/>
  </si>
  <si>
    <t>旧長期損害保険料</t>
    <rPh sb="0" eb="1">
      <t>キュウ</t>
    </rPh>
    <rPh sb="1" eb="3">
      <t>チョウキ</t>
    </rPh>
    <rPh sb="3" eb="5">
      <t>ソンガイ</t>
    </rPh>
    <rPh sb="5" eb="8">
      <t>ホケンリョウ</t>
    </rPh>
    <phoneticPr fontId="3"/>
  </si>
  <si>
    <t>両方ある場合</t>
    <rPh sb="0" eb="2">
      <t>リョウホウ</t>
    </rPh>
    <rPh sb="4" eb="6">
      <t>バアイ</t>
    </rPh>
    <phoneticPr fontId="3"/>
  </si>
  <si>
    <t>注　源泉徴収票控除記載額で入力した場合、住民税の控除額は概算になります。</t>
    <rPh sb="0" eb="1">
      <t>チュウ</t>
    </rPh>
    <rPh sb="2" eb="4">
      <t>ゲンセン</t>
    </rPh>
    <rPh sb="4" eb="7">
      <t>チョウシュウヒョウ</t>
    </rPh>
    <rPh sb="7" eb="9">
      <t>コウジョ</t>
    </rPh>
    <rPh sb="9" eb="12">
      <t>キサイガク</t>
    </rPh>
    <rPh sb="13" eb="15">
      <t>ニュウリョク</t>
    </rPh>
    <rPh sb="17" eb="19">
      <t>バアイ</t>
    </rPh>
    <rPh sb="20" eb="23">
      <t>ジュウミンゼイ</t>
    </rPh>
    <rPh sb="24" eb="26">
      <t>コウジョ</t>
    </rPh>
    <rPh sb="26" eb="27">
      <t>ガク</t>
    </rPh>
    <rPh sb="28" eb="30">
      <t>ガイサン</t>
    </rPh>
    <phoneticPr fontId="3"/>
  </si>
  <si>
    <t>所得割</t>
    <rPh sb="2" eb="3">
      <t>ワリ</t>
    </rPh>
    <phoneticPr fontId="3"/>
  </si>
  <si>
    <t>地　震　保　険</t>
    <rPh sb="0" eb="1">
      <t>チ</t>
    </rPh>
    <rPh sb="2" eb="3">
      <t>シン</t>
    </rPh>
    <rPh sb="4" eb="5">
      <t>ホ</t>
    </rPh>
    <rPh sb="6" eb="7">
      <t>ケン</t>
    </rPh>
    <phoneticPr fontId="3"/>
  </si>
  <si>
    <t>控除対象寄付金限度額　総所得金額の30％</t>
    <rPh sb="0" eb="2">
      <t>コウジョ</t>
    </rPh>
    <rPh sb="2" eb="4">
      <t>タイショウ</t>
    </rPh>
    <rPh sb="4" eb="7">
      <t>キフキン</t>
    </rPh>
    <rPh sb="7" eb="10">
      <t>ゲンドガク</t>
    </rPh>
    <rPh sb="11" eb="14">
      <t>ソウショトク</t>
    </rPh>
    <rPh sb="14" eb="16">
      <t>キンガク</t>
    </rPh>
    <phoneticPr fontId="3"/>
  </si>
  <si>
    <t>①</t>
    <phoneticPr fontId="3"/>
  </si>
  <si>
    <t>総所得金額の30%</t>
    <rPh sb="0" eb="3">
      <t>ソウショトク</t>
    </rPh>
    <rPh sb="3" eb="5">
      <t>キンガク</t>
    </rPh>
    <phoneticPr fontId="3"/>
  </si>
  <si>
    <t>②</t>
    <phoneticPr fontId="3"/>
  </si>
  <si>
    <t>③</t>
    <phoneticPr fontId="3"/>
  </si>
  <si>
    <t>⑤</t>
    <phoneticPr fontId="3"/>
  </si>
  <si>
    <t>⑥</t>
    <phoneticPr fontId="3"/>
  </si>
  <si>
    <t>住宅借入金等特別控除</t>
    <rPh sb="0" eb="2">
      <t>ジュウタク</t>
    </rPh>
    <rPh sb="2" eb="5">
      <t>カリイレキン</t>
    </rPh>
    <rPh sb="5" eb="6">
      <t>トウ</t>
    </rPh>
    <rPh sb="6" eb="8">
      <t>トクベツ</t>
    </rPh>
    <rPh sb="8" eb="10">
      <t>コウジョ</t>
    </rPh>
    <phoneticPr fontId="3"/>
  </si>
  <si>
    <t>所得税額</t>
    <rPh sb="0" eb="3">
      <t>ショトクゼイ</t>
    </rPh>
    <rPh sb="3" eb="4">
      <t>ガク</t>
    </rPh>
    <phoneticPr fontId="3"/>
  </si>
  <si>
    <t>所得税ローン控除可能額</t>
    <rPh sb="0" eb="3">
      <t>ショトクゼイ</t>
    </rPh>
    <rPh sb="6" eb="8">
      <t>コウジョ</t>
    </rPh>
    <rPh sb="8" eb="11">
      <t>カノウガク</t>
    </rPh>
    <phoneticPr fontId="3"/>
  </si>
  <si>
    <t>①－②</t>
    <phoneticPr fontId="3"/>
  </si>
  <si>
    <t>所得税課税総所得金額</t>
    <rPh sb="0" eb="3">
      <t>ショトクゼイ</t>
    </rPh>
    <rPh sb="3" eb="5">
      <t>カゼイ</t>
    </rPh>
    <rPh sb="5" eb="8">
      <t>ソウショトク</t>
    </rPh>
    <rPh sb="8" eb="10">
      <t>キンガク</t>
    </rPh>
    <phoneticPr fontId="3"/>
  </si>
  <si>
    <t>④</t>
    <phoneticPr fontId="3"/>
  </si>
  <si>
    <t>⑤×2%</t>
    <phoneticPr fontId="3"/>
  </si>
  <si>
    <t>⑦</t>
    <phoneticPr fontId="3"/>
  </si>
  <si>
    <t>⑧</t>
    <phoneticPr fontId="3"/>
  </si>
  <si>
    <t>⑨</t>
    <phoneticPr fontId="3"/>
  </si>
  <si>
    <t>⑩</t>
    <phoneticPr fontId="3"/>
  </si>
  <si>
    <t>⑥と⑦少ない方</t>
    <rPh sb="3" eb="4">
      <t>スク</t>
    </rPh>
    <rPh sb="6" eb="7">
      <t>ホウ</t>
    </rPh>
    <phoneticPr fontId="3"/>
  </si>
  <si>
    <t>市町村民税</t>
    <rPh sb="0" eb="5">
      <t>シチョウソンミンゼイ</t>
    </rPh>
    <phoneticPr fontId="3"/>
  </si>
  <si>
    <t>⑪</t>
    <phoneticPr fontId="3"/>
  </si>
  <si>
    <t>⑬</t>
    <phoneticPr fontId="3"/>
  </si>
  <si>
    <t>合計</t>
    <rPh sb="0" eb="2">
      <t>ゴウケイ</t>
    </rPh>
    <phoneticPr fontId="3"/>
  </si>
  <si>
    <t>差引住 民 税 額</t>
    <rPh sb="0" eb="2">
      <t>サシヒキ</t>
    </rPh>
    <rPh sb="2" eb="3">
      <t>ジュウ</t>
    </rPh>
    <rPh sb="4" eb="5">
      <t>ミン</t>
    </rPh>
    <rPh sb="6" eb="7">
      <t>ゼイ</t>
    </rPh>
    <rPh sb="8" eb="9">
      <t>ガク</t>
    </rPh>
    <phoneticPr fontId="3"/>
  </si>
  <si>
    <t xml:space="preserve"> 　　一律6%</t>
    <rPh sb="3" eb="5">
      <t>イチリツ</t>
    </rPh>
    <phoneticPr fontId="3"/>
  </si>
  <si>
    <t xml:space="preserve"> 　　一律4%</t>
    <rPh sb="3" eb="5">
      <t>イチリツ</t>
    </rPh>
    <phoneticPr fontId="3"/>
  </si>
  <si>
    <t>所得税</t>
    <rPh sb="0" eb="3">
      <t>ショトクゼイ</t>
    </rPh>
    <phoneticPr fontId="3"/>
  </si>
  <si>
    <t>扶養親族のうち、同居特別障害者の方がおられる場合人数を入力して下さい。</t>
    <rPh sb="0" eb="2">
      <t>フヨウ</t>
    </rPh>
    <rPh sb="2" eb="4">
      <t>シンゾク</t>
    </rPh>
    <rPh sb="8" eb="10">
      <t>ドウキョ</t>
    </rPh>
    <rPh sb="10" eb="12">
      <t>トクベツ</t>
    </rPh>
    <rPh sb="12" eb="15">
      <t>ショウガイシャ</t>
    </rPh>
    <rPh sb="16" eb="17">
      <t>カタ</t>
    </rPh>
    <rPh sb="22" eb="24">
      <t>バアイ</t>
    </rPh>
    <phoneticPr fontId="3"/>
  </si>
  <si>
    <t>扶養親族のうち、一般の障害者の方がおられる場合人数を入力して下さい。</t>
    <rPh sb="0" eb="2">
      <t>フヨウ</t>
    </rPh>
    <rPh sb="2" eb="4">
      <t>シンゾク</t>
    </rPh>
    <rPh sb="8" eb="10">
      <t>イッパン</t>
    </rPh>
    <rPh sb="11" eb="14">
      <t>ショウガイシャ</t>
    </rPh>
    <rPh sb="15" eb="16">
      <t>カタ</t>
    </rPh>
    <rPh sb="21" eb="23">
      <t>バアイ</t>
    </rPh>
    <phoneticPr fontId="3"/>
  </si>
  <si>
    <t>一般の障害者</t>
    <rPh sb="0" eb="2">
      <t>イッパン</t>
    </rPh>
    <rPh sb="3" eb="6">
      <t>ショウガイシャ</t>
    </rPh>
    <phoneticPr fontId="3"/>
  </si>
  <si>
    <t>扶養親族のうち、同居されていない特別障害者の方がおられる場合人数を入力して下さい。</t>
    <rPh sb="0" eb="2">
      <t>フヨウ</t>
    </rPh>
    <rPh sb="2" eb="4">
      <t>シンゾク</t>
    </rPh>
    <rPh sb="8" eb="10">
      <t>ドウキョ</t>
    </rPh>
    <rPh sb="16" eb="18">
      <t>トクベツ</t>
    </rPh>
    <rPh sb="18" eb="21">
      <t>ショウガイシャ</t>
    </rPh>
    <rPh sb="22" eb="23">
      <t>カタ</t>
    </rPh>
    <rPh sb="28" eb="30">
      <t>バアイ</t>
    </rPh>
    <phoneticPr fontId="3"/>
  </si>
  <si>
    <t>同居以外特別障害者</t>
    <rPh sb="0" eb="2">
      <t>ドウキョ</t>
    </rPh>
    <rPh sb="2" eb="4">
      <t>イガイ</t>
    </rPh>
    <rPh sb="4" eb="6">
      <t>トクベツ</t>
    </rPh>
    <rPh sb="6" eb="9">
      <t>ショウガイシャ</t>
    </rPh>
    <phoneticPr fontId="3"/>
  </si>
  <si>
    <t>本人</t>
    <rPh sb="0" eb="2">
      <t>ホンニン</t>
    </rPh>
    <phoneticPr fontId="3"/>
  </si>
  <si>
    <t>扶養控除</t>
    <rPh sb="0" eb="2">
      <t>フヨウ</t>
    </rPh>
    <rPh sb="2" eb="4">
      <t>コウジョ</t>
    </rPh>
    <phoneticPr fontId="3"/>
  </si>
  <si>
    <t>障害者控除額</t>
    <rPh sb="0" eb="3">
      <t>ショウガイシャ</t>
    </rPh>
    <rPh sb="3" eb="5">
      <t>コウジョ</t>
    </rPh>
    <rPh sb="5" eb="6">
      <t>ガク</t>
    </rPh>
    <phoneticPr fontId="3"/>
  </si>
  <si>
    <t>税額シートを開けて下さい</t>
    <rPh sb="0" eb="2">
      <t>ゼイガク</t>
    </rPh>
    <rPh sb="6" eb="7">
      <t>ア</t>
    </rPh>
    <rPh sb="9" eb="10">
      <t>クダ</t>
    </rPh>
    <phoneticPr fontId="3"/>
  </si>
  <si>
    <t>人的控除の差額</t>
    <rPh sb="0" eb="2">
      <t>ジンテキ</t>
    </rPh>
    <rPh sb="2" eb="4">
      <t>コウジョ</t>
    </rPh>
    <rPh sb="5" eb="7">
      <t>サガク</t>
    </rPh>
    <phoneticPr fontId="3"/>
  </si>
  <si>
    <t>基礎控除</t>
    <rPh sb="0" eb="2">
      <t>キソ</t>
    </rPh>
    <rPh sb="2" eb="4">
      <t>コウジョ</t>
    </rPh>
    <phoneticPr fontId="3"/>
  </si>
  <si>
    <t>配偶者控除</t>
    <rPh sb="0" eb="3">
      <t>ハイグウシャ</t>
    </rPh>
    <rPh sb="3" eb="5">
      <t>コウジョ</t>
    </rPh>
    <phoneticPr fontId="3"/>
  </si>
  <si>
    <t>扶養控除</t>
    <rPh sb="0" eb="2">
      <t>フヨウ</t>
    </rPh>
    <rPh sb="2" eb="4">
      <t>コウジョ</t>
    </rPh>
    <phoneticPr fontId="3"/>
  </si>
  <si>
    <t>住民税</t>
    <rPh sb="0" eb="3">
      <t>ジュウミンゼイ</t>
    </rPh>
    <phoneticPr fontId="3"/>
  </si>
  <si>
    <t>所得税</t>
    <rPh sb="0" eb="3">
      <t>ショトクゼイ</t>
    </rPh>
    <phoneticPr fontId="3"/>
  </si>
  <si>
    <t>差額</t>
    <rPh sb="0" eb="2">
      <t>サガク</t>
    </rPh>
    <phoneticPr fontId="3"/>
  </si>
  <si>
    <t>課税総所得</t>
    <rPh sb="0" eb="2">
      <t>カゼイ</t>
    </rPh>
    <rPh sb="2" eb="5">
      <t>ソウショトク</t>
    </rPh>
    <phoneticPr fontId="3"/>
  </si>
  <si>
    <t>200万以下</t>
    <rPh sb="3" eb="4">
      <t>マン</t>
    </rPh>
    <rPh sb="4" eb="6">
      <t>イカ</t>
    </rPh>
    <phoneticPr fontId="3"/>
  </si>
  <si>
    <t>200万超</t>
    <rPh sb="3" eb="4">
      <t>マン</t>
    </rPh>
    <rPh sb="4" eb="5">
      <t>チョウ</t>
    </rPh>
    <phoneticPr fontId="3"/>
  </si>
  <si>
    <t>障害者等</t>
    <rPh sb="0" eb="3">
      <t>ショウガイシャ</t>
    </rPh>
    <rPh sb="3" eb="4">
      <t>トウ</t>
    </rPh>
    <phoneticPr fontId="3"/>
  </si>
  <si>
    <t>調整控除</t>
    <rPh sb="0" eb="2">
      <t>チョウセイ</t>
    </rPh>
    <rPh sb="2" eb="4">
      <t>コウジョ</t>
    </rPh>
    <phoneticPr fontId="3"/>
  </si>
  <si>
    <t>少ない方</t>
    <rPh sb="0" eb="1">
      <t>スク</t>
    </rPh>
    <rPh sb="3" eb="4">
      <t>ホウ</t>
    </rPh>
    <phoneticPr fontId="3"/>
  </si>
  <si>
    <t>差引</t>
    <rPh sb="0" eb="2">
      <t>サシヒキ</t>
    </rPh>
    <phoneticPr fontId="3"/>
  </si>
  <si>
    <t>⑫</t>
    <phoneticPr fontId="3"/>
  </si>
  <si>
    <t>都道府県民税</t>
    <rPh sb="0" eb="4">
      <t>トドウフケン</t>
    </rPh>
    <rPh sb="3" eb="6">
      <t>ケンミンゼイ</t>
    </rPh>
    <phoneticPr fontId="3"/>
  </si>
  <si>
    <t>寡婦等</t>
    <phoneticPr fontId="3"/>
  </si>
  <si>
    <t>非課税</t>
    <rPh sb="0" eb="3">
      <t>ヒカゼイ</t>
    </rPh>
    <phoneticPr fontId="3"/>
  </si>
  <si>
    <t>後期高齢者保険</t>
    <rPh sb="0" eb="2">
      <t>コウキ</t>
    </rPh>
    <rPh sb="2" eb="5">
      <t>コウレイシャ</t>
    </rPh>
    <rPh sb="5" eb="7">
      <t>ホケン</t>
    </rPh>
    <phoneticPr fontId="3"/>
  </si>
  <si>
    <r>
      <t>特定扶養親族（1</t>
    </r>
    <r>
      <rPr>
        <sz val="14"/>
        <rFont val="ＭＳ 明朝"/>
        <family val="1"/>
        <charset val="128"/>
      </rPr>
      <t>9</t>
    </r>
    <r>
      <rPr>
        <sz val="14"/>
        <rFont val="ＭＳ 明朝"/>
        <family val="1"/>
        <charset val="128"/>
      </rPr>
      <t>歳以上23歳未満）</t>
    </r>
    <rPh sb="0" eb="2">
      <t>トクテイ</t>
    </rPh>
    <rPh sb="2" eb="4">
      <t>フヨウ</t>
    </rPh>
    <rPh sb="4" eb="6">
      <t>シンゾク</t>
    </rPh>
    <rPh sb="9" eb="12">
      <t>サイイジョウ</t>
    </rPh>
    <rPh sb="14" eb="17">
      <t>サイミマン</t>
    </rPh>
    <phoneticPr fontId="3"/>
  </si>
  <si>
    <t>年少扶養親族（16歳未満）</t>
    <rPh sb="0" eb="2">
      <t>ネンショウ</t>
    </rPh>
    <rPh sb="2" eb="4">
      <t>フヨウ</t>
    </rPh>
    <rPh sb="4" eb="6">
      <t>シンゾク</t>
    </rPh>
    <rPh sb="9" eb="10">
      <t>サイ</t>
    </rPh>
    <rPh sb="10" eb="12">
      <t>ミマン</t>
    </rPh>
    <phoneticPr fontId="3"/>
  </si>
  <si>
    <t>配偶者の合計所得金額</t>
    <rPh sb="0" eb="3">
      <t>ハイグウシャ</t>
    </rPh>
    <rPh sb="4" eb="6">
      <t>ゴウケイ</t>
    </rPh>
    <rPh sb="6" eb="8">
      <t>ショトク</t>
    </rPh>
    <rPh sb="8" eb="10">
      <t>キンガク</t>
    </rPh>
    <phoneticPr fontId="3"/>
  </si>
  <si>
    <t>配偶者特別控除</t>
    <rPh sb="0" eb="3">
      <t>ハイグウシャ</t>
    </rPh>
    <rPh sb="3" eb="5">
      <t>トクベツ</t>
    </rPh>
    <rPh sb="5" eb="7">
      <t>コウジョ</t>
    </rPh>
    <phoneticPr fontId="3"/>
  </si>
  <si>
    <t>円</t>
    <rPh sb="0" eb="1">
      <t>エン</t>
    </rPh>
    <phoneticPr fontId="3"/>
  </si>
  <si>
    <t>合計所得金額</t>
    <rPh sb="0" eb="2">
      <t>ゴウケイ</t>
    </rPh>
    <rPh sb="2" eb="4">
      <t>ショトク</t>
    </rPh>
    <rPh sb="4" eb="6">
      <t>キンガク</t>
    </rPh>
    <phoneticPr fontId="3"/>
  </si>
  <si>
    <t>均等割</t>
    <rPh sb="0" eb="2">
      <t>キントウ</t>
    </rPh>
    <rPh sb="2" eb="3">
      <t>ワ</t>
    </rPh>
    <phoneticPr fontId="3"/>
  </si>
  <si>
    <t>税額</t>
    <phoneticPr fontId="3"/>
  </si>
  <si>
    <t>納付住民税額</t>
    <rPh sb="0" eb="2">
      <t>ノウフ</t>
    </rPh>
    <rPh sb="2" eb="5">
      <t>ジュウミンゼイ</t>
    </rPh>
    <rPh sb="5" eb="6">
      <t>ガク</t>
    </rPh>
    <phoneticPr fontId="3"/>
  </si>
  <si>
    <t>配偶者控除</t>
    <rPh sb="0" eb="3">
      <t>ハイグウシャ</t>
    </rPh>
    <rPh sb="3" eb="5">
      <t>コウジョ</t>
    </rPh>
    <phoneticPr fontId="3"/>
  </si>
  <si>
    <t>障害者控除</t>
    <rPh sb="0" eb="3">
      <t>ショウガイシャ</t>
    </rPh>
    <rPh sb="3" eb="5">
      <t>コウジョ</t>
    </rPh>
    <phoneticPr fontId="3"/>
  </si>
  <si>
    <t>寡婦控除</t>
    <rPh sb="0" eb="2">
      <t>カフ</t>
    </rPh>
    <rPh sb="2" eb="4">
      <t>コウジョ</t>
    </rPh>
    <phoneticPr fontId="3"/>
  </si>
  <si>
    <t>障害者控除</t>
    <rPh sb="0" eb="3">
      <t>ショウガイシャ</t>
    </rPh>
    <rPh sb="3" eb="5">
      <t>コウジョ</t>
    </rPh>
    <phoneticPr fontId="3"/>
  </si>
  <si>
    <r>
      <t>医</t>
    </r>
    <r>
      <rPr>
        <sz val="14"/>
        <rFont val="ＭＳ 明朝"/>
        <family val="1"/>
        <charset val="128"/>
      </rPr>
      <t xml:space="preserve"> </t>
    </r>
    <r>
      <rPr>
        <sz val="14"/>
        <rFont val="ＭＳ 明朝"/>
        <family val="1"/>
        <charset val="128"/>
      </rPr>
      <t>療</t>
    </r>
    <r>
      <rPr>
        <sz val="14"/>
        <rFont val="ＭＳ 明朝"/>
        <family val="1"/>
        <charset val="128"/>
      </rPr>
      <t xml:space="preserve"> </t>
    </r>
    <r>
      <rPr>
        <sz val="14"/>
        <rFont val="ＭＳ 明朝"/>
        <family val="1"/>
        <charset val="128"/>
      </rPr>
      <t>費 控</t>
    </r>
    <r>
      <rPr>
        <sz val="14"/>
        <rFont val="ＭＳ 明朝"/>
        <family val="1"/>
        <charset val="128"/>
      </rPr>
      <t xml:space="preserve"> </t>
    </r>
    <r>
      <rPr>
        <sz val="14"/>
        <rFont val="ＭＳ 明朝"/>
        <family val="1"/>
        <charset val="128"/>
      </rPr>
      <t>除</t>
    </r>
    <rPh sb="6" eb="7">
      <t>ヒカエ</t>
    </rPh>
    <rPh sb="8" eb="9">
      <t>ジョ</t>
    </rPh>
    <phoneticPr fontId="3"/>
  </si>
  <si>
    <t>社会保険料控除</t>
    <rPh sb="5" eb="7">
      <t>コウジョ</t>
    </rPh>
    <phoneticPr fontId="3"/>
  </si>
  <si>
    <t>小規模企業共除</t>
    <phoneticPr fontId="3"/>
  </si>
  <si>
    <t>生命保険料控除</t>
    <rPh sb="1" eb="2">
      <t>イノチ</t>
    </rPh>
    <rPh sb="2" eb="3">
      <t>ホ</t>
    </rPh>
    <rPh sb="3" eb="4">
      <t>ケン</t>
    </rPh>
    <rPh sb="4" eb="5">
      <t>リョウ</t>
    </rPh>
    <rPh sb="5" eb="7">
      <t>コウジョ</t>
    </rPh>
    <phoneticPr fontId="3"/>
  </si>
  <si>
    <r>
      <t>寄 付</t>
    </r>
    <r>
      <rPr>
        <sz val="14"/>
        <rFont val="ＭＳ 明朝"/>
        <family val="1"/>
        <charset val="128"/>
      </rPr>
      <t xml:space="preserve"> </t>
    </r>
    <r>
      <rPr>
        <sz val="14"/>
        <rFont val="ＭＳ 明朝"/>
        <family val="1"/>
        <charset val="128"/>
      </rPr>
      <t>金 控</t>
    </r>
    <r>
      <rPr>
        <sz val="14"/>
        <rFont val="ＭＳ 明朝"/>
        <family val="1"/>
        <charset val="128"/>
      </rPr>
      <t xml:space="preserve"> </t>
    </r>
    <r>
      <rPr>
        <sz val="14"/>
        <rFont val="ＭＳ 明朝"/>
        <family val="1"/>
        <charset val="128"/>
      </rPr>
      <t>除</t>
    </r>
    <rPh sb="6" eb="7">
      <t>ヒカエ</t>
    </rPh>
    <rPh sb="8" eb="9">
      <t>ジョ</t>
    </rPh>
    <phoneticPr fontId="3"/>
  </si>
  <si>
    <t>寡　婦　控　除</t>
    <rPh sb="4" eb="5">
      <t>ヒカエ</t>
    </rPh>
    <rPh sb="6" eb="7">
      <t>ジョ</t>
    </rPh>
    <phoneticPr fontId="3"/>
  </si>
  <si>
    <t>障 害 者 控 除</t>
    <rPh sb="0" eb="1">
      <t>サワ</t>
    </rPh>
    <rPh sb="2" eb="3">
      <t>ガイ</t>
    </rPh>
    <rPh sb="4" eb="5">
      <t>シャ</t>
    </rPh>
    <rPh sb="6" eb="7">
      <t>ヒカエ</t>
    </rPh>
    <rPh sb="8" eb="9">
      <t>ジョ</t>
    </rPh>
    <phoneticPr fontId="3"/>
  </si>
  <si>
    <r>
      <t>配 偶</t>
    </r>
    <r>
      <rPr>
        <sz val="14"/>
        <rFont val="ＭＳ 明朝"/>
        <family val="1"/>
        <charset val="128"/>
      </rPr>
      <t xml:space="preserve"> </t>
    </r>
    <r>
      <rPr>
        <sz val="14"/>
        <rFont val="ＭＳ 明朝"/>
        <family val="1"/>
        <charset val="128"/>
      </rPr>
      <t>者</t>
    </r>
    <r>
      <rPr>
        <sz val="14"/>
        <rFont val="ＭＳ 明朝"/>
        <family val="1"/>
        <charset val="128"/>
      </rPr>
      <t xml:space="preserve"> </t>
    </r>
    <r>
      <rPr>
        <sz val="14"/>
        <rFont val="ＭＳ 明朝"/>
        <family val="1"/>
        <charset val="128"/>
      </rPr>
      <t>控</t>
    </r>
    <r>
      <rPr>
        <sz val="14"/>
        <rFont val="ＭＳ 明朝"/>
        <family val="1"/>
        <charset val="128"/>
      </rPr>
      <t xml:space="preserve"> </t>
    </r>
    <r>
      <rPr>
        <sz val="14"/>
        <rFont val="ＭＳ 明朝"/>
        <family val="1"/>
        <charset val="128"/>
      </rPr>
      <t>除</t>
    </r>
    <phoneticPr fontId="3"/>
  </si>
  <si>
    <t>所 　得　　税</t>
    <rPh sb="0" eb="1">
      <t>ショ</t>
    </rPh>
    <rPh sb="3" eb="4">
      <t>トク</t>
    </rPh>
    <rPh sb="6" eb="7">
      <t>ゼイ</t>
    </rPh>
    <phoneticPr fontId="3"/>
  </si>
  <si>
    <t>地震保険料控除</t>
    <rPh sb="0" eb="2">
      <t>ジシン</t>
    </rPh>
    <rPh sb="2" eb="3">
      <t>ホ</t>
    </rPh>
    <rPh sb="3" eb="4">
      <t>ケン</t>
    </rPh>
    <rPh sb="4" eb="5">
      <t>リョウ</t>
    </rPh>
    <rPh sb="5" eb="7">
      <t>コウジョ</t>
    </rPh>
    <phoneticPr fontId="3"/>
  </si>
  <si>
    <t>住　民　税</t>
    <rPh sb="0" eb="1">
      <t>ジュウ</t>
    </rPh>
    <rPh sb="2" eb="3">
      <t>ミン</t>
    </rPh>
    <rPh sb="4" eb="5">
      <t>ゼイ</t>
    </rPh>
    <phoneticPr fontId="3"/>
  </si>
  <si>
    <t>事　業　税</t>
    <rPh sb="0" eb="1">
      <t>コト</t>
    </rPh>
    <rPh sb="2" eb="3">
      <t>ギョウ</t>
    </rPh>
    <rPh sb="4" eb="5">
      <t>ゼイ</t>
    </rPh>
    <phoneticPr fontId="3"/>
  </si>
  <si>
    <t>③×2/5</t>
    <phoneticPr fontId="3"/>
  </si>
  <si>
    <t>③×3/5</t>
    <phoneticPr fontId="3"/>
  </si>
  <si>
    <t>⑩×3%</t>
    <phoneticPr fontId="3"/>
  </si>
  <si>
    <t>⑪と⑫少ない方</t>
    <rPh sb="3" eb="4">
      <t>スク</t>
    </rPh>
    <rPh sb="6" eb="7">
      <t>ホウ</t>
    </rPh>
    <phoneticPr fontId="3"/>
  </si>
  <si>
    <t>⑨と⑬の少ない方</t>
    <rPh sb="4" eb="5">
      <t>スク</t>
    </rPh>
    <rPh sb="7" eb="8">
      <t>ホウ</t>
    </rPh>
    <phoneticPr fontId="3"/>
  </si>
  <si>
    <t>④と⑧の少ない方</t>
    <rPh sb="4" eb="5">
      <t>スク</t>
    </rPh>
    <rPh sb="7" eb="8">
      <t>ホウ</t>
    </rPh>
    <phoneticPr fontId="3"/>
  </si>
  <si>
    <t>①</t>
    <phoneticPr fontId="3"/>
  </si>
  <si>
    <t>②</t>
    <phoneticPr fontId="3"/>
  </si>
  <si>
    <t>③</t>
    <phoneticPr fontId="3"/>
  </si>
  <si>
    <t>④</t>
    <phoneticPr fontId="3"/>
  </si>
  <si>
    <t>基本控除額</t>
    <rPh sb="0" eb="2">
      <t>キホン</t>
    </rPh>
    <rPh sb="2" eb="5">
      <t>コウジョガク</t>
    </rPh>
    <phoneticPr fontId="3"/>
  </si>
  <si>
    <t>地方公共団体に対する寄付金</t>
    <rPh sb="0" eb="2">
      <t>チホウ</t>
    </rPh>
    <rPh sb="2" eb="4">
      <t>コウキョウ</t>
    </rPh>
    <rPh sb="4" eb="6">
      <t>ダンタイ</t>
    </rPh>
    <rPh sb="7" eb="8">
      <t>タイ</t>
    </rPh>
    <rPh sb="10" eb="13">
      <t>キフキン</t>
    </rPh>
    <phoneticPr fontId="3"/>
  </si>
  <si>
    <t>特別控除額</t>
    <rPh sb="0" eb="2">
      <t>トクベツ</t>
    </rPh>
    <rPh sb="2" eb="5">
      <t>コウジョガク</t>
    </rPh>
    <phoneticPr fontId="3"/>
  </si>
  <si>
    <t>所得割の額の合計額</t>
    <rPh sb="0" eb="3">
      <t>ショトクワリ</t>
    </rPh>
    <rPh sb="4" eb="5">
      <t>ガク</t>
    </rPh>
    <rPh sb="6" eb="9">
      <t>ゴウケイガク</t>
    </rPh>
    <phoneticPr fontId="3"/>
  </si>
  <si>
    <t>⑤</t>
    <phoneticPr fontId="3"/>
  </si>
  <si>
    <t>⑥</t>
    <phoneticPr fontId="3"/>
  </si>
  <si>
    <t>④＋⑤</t>
    <phoneticPr fontId="3"/>
  </si>
  <si>
    <t>次のいづれかに当てはまる人をいいます。</t>
    <rPh sb="0" eb="1">
      <t>ツギ</t>
    </rPh>
    <rPh sb="7" eb="8">
      <t>ア</t>
    </rPh>
    <rPh sb="12" eb="13">
      <t>ヒト</t>
    </rPh>
    <phoneticPr fontId="9"/>
  </si>
  <si>
    <t>障害者　　　に　　　　　　</t>
    <rPh sb="0" eb="3">
      <t>ショウガイシャ</t>
    </rPh>
    <phoneticPr fontId="3"/>
  </si>
  <si>
    <t>源泉徴収票控除記載額</t>
    <rPh sb="0" eb="2">
      <t>ゲンセン</t>
    </rPh>
    <rPh sb="2" eb="4">
      <t>チョウシュウ</t>
    </rPh>
    <rPh sb="4" eb="5">
      <t>ヒョウ</t>
    </rPh>
    <rPh sb="5" eb="7">
      <t>コウジョ</t>
    </rPh>
    <rPh sb="7" eb="9">
      <t>キサイ</t>
    </rPh>
    <rPh sb="9" eb="10">
      <t>ガク</t>
    </rPh>
    <phoneticPr fontId="3"/>
  </si>
  <si>
    <t>by 島田税理士事務所</t>
    <rPh sb="3" eb="5">
      <t>シマダ</t>
    </rPh>
    <rPh sb="5" eb="8">
      <t>ゼイリシ</t>
    </rPh>
    <rPh sb="8" eb="11">
      <t>ジムショ</t>
    </rPh>
    <phoneticPr fontId="3"/>
  </si>
  <si>
    <t>震災関連寄付金</t>
    <rPh sb="0" eb="2">
      <t>シンサイ</t>
    </rPh>
    <rPh sb="2" eb="4">
      <t>カンレン</t>
    </rPh>
    <rPh sb="4" eb="7">
      <t>キフキン</t>
    </rPh>
    <phoneticPr fontId="3"/>
  </si>
  <si>
    <t>①支払い金額</t>
    <rPh sb="1" eb="3">
      <t>シハラ</t>
    </rPh>
    <rPh sb="4" eb="6">
      <t>キンガク</t>
    </rPh>
    <phoneticPr fontId="3"/>
  </si>
  <si>
    <t>②内　震災関連寄付金</t>
    <rPh sb="1" eb="2">
      <t>ウチ</t>
    </rPh>
    <rPh sb="3" eb="5">
      <t>シンサイ</t>
    </rPh>
    <rPh sb="5" eb="7">
      <t>カンレン</t>
    </rPh>
    <rPh sb="7" eb="10">
      <t>キフキン</t>
    </rPh>
    <phoneticPr fontId="3"/>
  </si>
  <si>
    <t>③差し引き一般寄付金</t>
    <rPh sb="1" eb="2">
      <t>サ</t>
    </rPh>
    <rPh sb="3" eb="4">
      <t>ヒ</t>
    </rPh>
    <rPh sb="5" eb="7">
      <t>イッパン</t>
    </rPh>
    <rPh sb="7" eb="10">
      <t>キフキン</t>
    </rPh>
    <phoneticPr fontId="3"/>
  </si>
  <si>
    <t>④総所得金額40％</t>
    <rPh sb="1" eb="2">
      <t>ソウ</t>
    </rPh>
    <rPh sb="2" eb="4">
      <t>ショトク</t>
    </rPh>
    <rPh sb="4" eb="6">
      <t>キンガク</t>
    </rPh>
    <phoneticPr fontId="3"/>
  </si>
  <si>
    <t>⑤　③と④の少ない方</t>
    <rPh sb="6" eb="7">
      <t>スク</t>
    </rPh>
    <rPh sb="9" eb="10">
      <t>ホウ</t>
    </rPh>
    <phoneticPr fontId="3"/>
  </si>
  <si>
    <t>⑥震災関連寄付金</t>
    <rPh sb="1" eb="3">
      <t>シンサイ</t>
    </rPh>
    <rPh sb="3" eb="5">
      <t>カンレン</t>
    </rPh>
    <rPh sb="5" eb="8">
      <t>キフキン</t>
    </rPh>
    <phoneticPr fontId="3"/>
  </si>
  <si>
    <t>⑦　⑤＋⑥　</t>
    <phoneticPr fontId="3"/>
  </si>
  <si>
    <t>⑧総所得金額80%</t>
    <rPh sb="1" eb="4">
      <t>ソウショトク</t>
    </rPh>
    <rPh sb="4" eb="6">
      <t>キンガク</t>
    </rPh>
    <phoneticPr fontId="3"/>
  </si>
  <si>
    <t>⑨　⑦と⑧の少ない方</t>
    <rPh sb="6" eb="7">
      <t>スク</t>
    </rPh>
    <rPh sb="9" eb="10">
      <t>ホウ</t>
    </rPh>
    <phoneticPr fontId="3"/>
  </si>
  <si>
    <t>⑩　⑨－2000</t>
    <phoneticPr fontId="3"/>
  </si>
  <si>
    <t>寄付金総支払い金額</t>
    <rPh sb="0" eb="3">
      <t>キフキン</t>
    </rPh>
    <rPh sb="3" eb="4">
      <t>ソウ</t>
    </rPh>
    <rPh sb="4" eb="6">
      <t>シハラ</t>
    </rPh>
    <rPh sb="7" eb="9">
      <t>キンガク</t>
    </rPh>
    <phoneticPr fontId="3"/>
  </si>
  <si>
    <t>所得税</t>
    <rPh sb="0" eb="3">
      <t>ショトクゼイ</t>
    </rPh>
    <phoneticPr fontId="3"/>
  </si>
  <si>
    <t>(所得税は税額控除を選択しません。)</t>
    <rPh sb="5" eb="7">
      <t>ゼイガク</t>
    </rPh>
    <rPh sb="7" eb="9">
      <t>コウジョ</t>
    </rPh>
    <rPh sb="10" eb="12">
      <t>センタク</t>
    </rPh>
    <phoneticPr fontId="3"/>
  </si>
  <si>
    <t>地震保険料控除</t>
    <rPh sb="0" eb="2">
      <t>ジシン</t>
    </rPh>
    <phoneticPr fontId="3"/>
  </si>
  <si>
    <t>雑損控除</t>
  </si>
  <si>
    <t>雑損控除</t>
    <rPh sb="0" eb="1">
      <t>ザツ</t>
    </rPh>
    <rPh sb="1" eb="2">
      <t>ソン</t>
    </rPh>
    <rPh sb="2" eb="4">
      <t>コウジョ</t>
    </rPh>
    <phoneticPr fontId="3"/>
  </si>
  <si>
    <t>①損害金額</t>
    <rPh sb="1" eb="3">
      <t>ソンガイ</t>
    </rPh>
    <rPh sb="3" eb="5">
      <t>キンガク</t>
    </rPh>
    <phoneticPr fontId="3"/>
  </si>
  <si>
    <t>②保険金</t>
    <rPh sb="1" eb="4">
      <t>ホケンキン</t>
    </rPh>
    <phoneticPr fontId="3"/>
  </si>
  <si>
    <t>③　①－②</t>
    <phoneticPr fontId="3"/>
  </si>
  <si>
    <t>④総所得金額</t>
    <rPh sb="1" eb="4">
      <t>ソウショトク</t>
    </rPh>
    <rPh sb="4" eb="6">
      <t>キンガク</t>
    </rPh>
    <phoneticPr fontId="3"/>
  </si>
  <si>
    <t>⑤　④×10%</t>
    <phoneticPr fontId="3"/>
  </si>
  <si>
    <t>⑥　③－⑤</t>
    <phoneticPr fontId="3"/>
  </si>
  <si>
    <t>⑦災害関連支出　</t>
    <rPh sb="1" eb="3">
      <t>サイガイ</t>
    </rPh>
    <rPh sb="3" eb="5">
      <t>カンレン</t>
    </rPh>
    <rPh sb="5" eb="7">
      <t>シシュツ</t>
    </rPh>
    <phoneticPr fontId="3"/>
  </si>
  <si>
    <t>⑧　⑦－50,000円</t>
    <rPh sb="10" eb="11">
      <t>エン</t>
    </rPh>
    <phoneticPr fontId="3"/>
  </si>
  <si>
    <t>⑨　⑥と⑧の多い方</t>
    <rPh sb="6" eb="7">
      <t>オオ</t>
    </rPh>
    <rPh sb="8" eb="9">
      <t>ホウ</t>
    </rPh>
    <phoneticPr fontId="3"/>
  </si>
  <si>
    <t>①</t>
    <phoneticPr fontId="3"/>
  </si>
  <si>
    <t>差引損失額</t>
    <rPh sb="0" eb="2">
      <t>サシヒキ</t>
    </rPh>
    <rPh sb="2" eb="5">
      <t>ソンシツガク</t>
    </rPh>
    <phoneticPr fontId="3"/>
  </si>
  <si>
    <t>差引損失額のうち災害関連支出の金額</t>
    <rPh sb="0" eb="2">
      <t>サシヒキ</t>
    </rPh>
    <rPh sb="2" eb="5">
      <t>ソンシツガク</t>
    </rPh>
    <rPh sb="8" eb="10">
      <t>サイガイ</t>
    </rPh>
    <rPh sb="10" eb="12">
      <t>カンレン</t>
    </rPh>
    <rPh sb="12" eb="14">
      <t>シシュツ</t>
    </rPh>
    <rPh sb="15" eb="17">
      <t>キンガク</t>
    </rPh>
    <phoneticPr fontId="3"/>
  </si>
  <si>
    <r>
      <rPr>
        <sz val="14"/>
        <rFont val="ＭＳ 明朝"/>
        <family val="1"/>
        <charset val="128"/>
      </rPr>
      <t>雑　損　控</t>
    </r>
    <r>
      <rPr>
        <sz val="14"/>
        <rFont val="ＭＳ 明朝"/>
        <family val="1"/>
        <charset val="128"/>
      </rPr>
      <t xml:space="preserve"> 　</t>
    </r>
    <r>
      <rPr>
        <sz val="14"/>
        <rFont val="ＭＳ 明朝"/>
        <family val="1"/>
        <charset val="128"/>
      </rPr>
      <t>除</t>
    </r>
    <rPh sb="0" eb="1">
      <t>ザツ</t>
    </rPh>
    <rPh sb="2" eb="3">
      <t>ソン</t>
    </rPh>
    <rPh sb="4" eb="5">
      <t>ヒカエ</t>
    </rPh>
    <rPh sb="7" eb="8">
      <t>ジョ</t>
    </rPh>
    <phoneticPr fontId="3"/>
  </si>
  <si>
    <t>雑　損　控　除</t>
    <rPh sb="0" eb="1">
      <t>ザツ</t>
    </rPh>
    <rPh sb="2" eb="3">
      <t>ソン</t>
    </rPh>
    <rPh sb="4" eb="5">
      <t>ヒカエ</t>
    </rPh>
    <rPh sb="6" eb="7">
      <t>ジョ</t>
    </rPh>
    <phoneticPr fontId="3"/>
  </si>
  <si>
    <t>調　整　控　除</t>
    <rPh sb="0" eb="1">
      <t>チョウ</t>
    </rPh>
    <rPh sb="2" eb="3">
      <t>ヒトシ</t>
    </rPh>
    <rPh sb="4" eb="5">
      <t>ヒカエ</t>
    </rPh>
    <rPh sb="6" eb="7">
      <t>ジョ</t>
    </rPh>
    <phoneticPr fontId="3"/>
  </si>
  <si>
    <t>寄　付　金　控　除</t>
    <rPh sb="0" eb="1">
      <t>ヨ</t>
    </rPh>
    <rPh sb="2" eb="3">
      <t>ツキ</t>
    </rPh>
    <rPh sb="4" eb="5">
      <t>キン</t>
    </rPh>
    <rPh sb="6" eb="7">
      <t>ヒカエ</t>
    </rPh>
    <rPh sb="8" eb="9">
      <t>ジョ</t>
    </rPh>
    <phoneticPr fontId="3"/>
  </si>
  <si>
    <t>均　等　割</t>
    <rPh sb="0" eb="1">
      <t>ヒトシ</t>
    </rPh>
    <rPh sb="2" eb="3">
      <t>トウ</t>
    </rPh>
    <rPh sb="4" eb="5">
      <t>ワ</t>
    </rPh>
    <phoneticPr fontId="3"/>
  </si>
  <si>
    <t>保険金受取額</t>
    <rPh sb="0" eb="3">
      <t>ホケンキン</t>
    </rPh>
    <rPh sb="3" eb="5">
      <t>ウケトリ</t>
    </rPh>
    <rPh sb="5" eb="6">
      <t>ガク</t>
    </rPh>
    <phoneticPr fontId="3"/>
  </si>
  <si>
    <t>損害金額(災害関連支出含む)</t>
    <rPh sb="0" eb="2">
      <t>ソンガイ</t>
    </rPh>
    <rPh sb="2" eb="4">
      <t>キンガク</t>
    </rPh>
    <rPh sb="5" eb="7">
      <t>サイガイ</t>
    </rPh>
    <rPh sb="7" eb="9">
      <t>カンレン</t>
    </rPh>
    <rPh sb="9" eb="11">
      <t>シシュツ</t>
    </rPh>
    <rPh sb="11" eb="12">
      <t>フク</t>
    </rPh>
    <phoneticPr fontId="3"/>
  </si>
  <si>
    <t>　新契約（平成24年1月1日以後契約分）</t>
    <rPh sb="1" eb="4">
      <t>シンケイヤク</t>
    </rPh>
    <rPh sb="5" eb="7">
      <t>ヘイセイ</t>
    </rPh>
    <rPh sb="9" eb="10">
      <t>ネン</t>
    </rPh>
    <rPh sb="11" eb="12">
      <t>ガツ</t>
    </rPh>
    <rPh sb="13" eb="16">
      <t>ニチイゴ</t>
    </rPh>
    <rPh sb="16" eb="19">
      <t>ケイヤクブン</t>
    </rPh>
    <phoneticPr fontId="3"/>
  </si>
  <si>
    <t>　旧契約（平成23年12月31日以前契約分）</t>
    <rPh sb="1" eb="2">
      <t>キュウ</t>
    </rPh>
    <rPh sb="2" eb="4">
      <t>ケイヤク</t>
    </rPh>
    <rPh sb="5" eb="7">
      <t>ヘイセイ</t>
    </rPh>
    <rPh sb="9" eb="10">
      <t>ネン</t>
    </rPh>
    <rPh sb="12" eb="13">
      <t>ガツ</t>
    </rPh>
    <rPh sb="15" eb="16">
      <t>ニチ</t>
    </rPh>
    <rPh sb="16" eb="18">
      <t>イゼン</t>
    </rPh>
    <rPh sb="18" eb="21">
      <t>ケイヤクブン</t>
    </rPh>
    <phoneticPr fontId="3"/>
  </si>
  <si>
    <t>一般生命保険支払金額</t>
    <rPh sb="2" eb="4">
      <t>セイメイ</t>
    </rPh>
    <rPh sb="4" eb="6">
      <t>ホケン</t>
    </rPh>
    <rPh sb="6" eb="8">
      <t>シハラ</t>
    </rPh>
    <rPh sb="8" eb="10">
      <t>キンガク</t>
    </rPh>
    <phoneticPr fontId="3"/>
  </si>
  <si>
    <t>介護医療保険支払金額</t>
    <rPh sb="0" eb="2">
      <t>カイゴ</t>
    </rPh>
    <rPh sb="2" eb="4">
      <t>イリョウ</t>
    </rPh>
    <rPh sb="4" eb="6">
      <t>ホケン</t>
    </rPh>
    <rPh sb="6" eb="8">
      <t>シハライ</t>
    </rPh>
    <rPh sb="8" eb="10">
      <t>キンガク</t>
    </rPh>
    <phoneticPr fontId="3"/>
  </si>
  <si>
    <t>個人年金支払金額</t>
    <rPh sb="0" eb="1">
      <t>コ</t>
    </rPh>
    <rPh sb="1" eb="2">
      <t>ヒト</t>
    </rPh>
    <rPh sb="2" eb="3">
      <t>トシ</t>
    </rPh>
    <rPh sb="3" eb="4">
      <t>カネ</t>
    </rPh>
    <rPh sb="4" eb="6">
      <t>シハラ</t>
    </rPh>
    <rPh sb="6" eb="8">
      <t>キンガク</t>
    </rPh>
    <phoneticPr fontId="3"/>
  </si>
  <si>
    <t>①新契約</t>
    <rPh sb="1" eb="4">
      <t>シンケイヤク</t>
    </rPh>
    <phoneticPr fontId="3"/>
  </si>
  <si>
    <t>②旧契約</t>
    <rPh sb="1" eb="2">
      <t>キュウ</t>
    </rPh>
    <rPh sb="2" eb="4">
      <t>ケイヤク</t>
    </rPh>
    <phoneticPr fontId="3"/>
  </si>
  <si>
    <t>④　②と③の大きい方</t>
    <rPh sb="6" eb="7">
      <t>オオ</t>
    </rPh>
    <rPh sb="9" eb="10">
      <t>ホウ</t>
    </rPh>
    <phoneticPr fontId="3"/>
  </si>
  <si>
    <t>介護</t>
    <rPh sb="0" eb="2">
      <t>カイゴ</t>
    </rPh>
    <phoneticPr fontId="3"/>
  </si>
  <si>
    <t>③合計（最高4万）</t>
    <rPh sb="1" eb="3">
      <t>ゴウケイ</t>
    </rPh>
    <rPh sb="4" eb="6">
      <t>サイコウ</t>
    </rPh>
    <rPh sb="7" eb="8">
      <t>マン</t>
    </rPh>
    <phoneticPr fontId="3"/>
  </si>
  <si>
    <r>
      <t>合計(最高</t>
    </r>
    <r>
      <rPr>
        <sz val="14"/>
        <rFont val="ＭＳ 明朝"/>
        <family val="1"/>
        <charset val="128"/>
      </rPr>
      <t>12</t>
    </r>
    <r>
      <rPr>
        <sz val="14"/>
        <rFont val="ＭＳ 明朝"/>
        <family val="1"/>
        <charset val="128"/>
      </rPr>
      <t>万</t>
    </r>
    <r>
      <rPr>
        <sz val="14"/>
        <rFont val="ＭＳ 明朝"/>
        <family val="1"/>
        <charset val="128"/>
      </rPr>
      <t>)</t>
    </r>
    <rPh sb="0" eb="2">
      <t>ゴウケイ</t>
    </rPh>
    <rPh sb="3" eb="5">
      <t>サイコウ</t>
    </rPh>
    <rPh sb="7" eb="8">
      <t>マン</t>
    </rPh>
    <phoneticPr fontId="3"/>
  </si>
  <si>
    <t>③合計（最高2.8万）</t>
    <rPh sb="1" eb="3">
      <t>ゴウケイ</t>
    </rPh>
    <rPh sb="4" eb="6">
      <t>サイコウ</t>
    </rPh>
    <rPh sb="9" eb="10">
      <t>マン</t>
    </rPh>
    <phoneticPr fontId="3"/>
  </si>
  <si>
    <r>
      <t>合計(最高7</t>
    </r>
    <r>
      <rPr>
        <sz val="14"/>
        <rFont val="ＭＳ 明朝"/>
        <family val="1"/>
        <charset val="128"/>
      </rPr>
      <t>万</t>
    </r>
    <r>
      <rPr>
        <sz val="14"/>
        <rFont val="ＭＳ 明朝"/>
        <family val="1"/>
        <charset val="128"/>
      </rPr>
      <t>)</t>
    </r>
    <rPh sb="0" eb="2">
      <t>ゴウケイ</t>
    </rPh>
    <rPh sb="3" eb="5">
      <t>サイコウ</t>
    </rPh>
    <rPh sb="6" eb="7">
      <t>マン</t>
    </rPh>
    <phoneticPr fontId="3"/>
  </si>
  <si>
    <t>復興特別所得税額</t>
    <rPh sb="0" eb="2">
      <t>フッコウ</t>
    </rPh>
    <rPh sb="2" eb="4">
      <t>トクベツ</t>
    </rPh>
    <rPh sb="4" eb="7">
      <t>ショトクゼイ</t>
    </rPh>
    <rPh sb="7" eb="8">
      <t>ガク</t>
    </rPh>
    <phoneticPr fontId="3"/>
  </si>
  <si>
    <t>所得税+復興特別所得税</t>
    <rPh sb="0" eb="3">
      <t>ショトクゼイ</t>
    </rPh>
    <rPh sb="4" eb="6">
      <t>フッコウ</t>
    </rPh>
    <rPh sb="6" eb="8">
      <t>トクベツ</t>
    </rPh>
    <rPh sb="8" eb="11">
      <t>ショトクゼイ</t>
    </rPh>
    <phoneticPr fontId="3"/>
  </si>
  <si>
    <t>⑤×2.8%</t>
    <phoneticPr fontId="3"/>
  </si>
  <si>
    <t>⑩×4.2%</t>
    <phoneticPr fontId="3"/>
  </si>
  <si>
    <t>短期譲渡</t>
    <rPh sb="0" eb="2">
      <t>タンキ</t>
    </rPh>
    <rPh sb="2" eb="4">
      <t>ジョウト</t>
    </rPh>
    <phoneticPr fontId="3"/>
  </si>
  <si>
    <t>長期譲渡</t>
    <rPh sb="0" eb="2">
      <t>チョウキ</t>
    </rPh>
    <rPh sb="2" eb="4">
      <t>ジョウト</t>
    </rPh>
    <phoneticPr fontId="3"/>
  </si>
  <si>
    <t>①収入</t>
    <rPh sb="1" eb="3">
      <t>シュウニュウ</t>
    </rPh>
    <phoneticPr fontId="3"/>
  </si>
  <si>
    <t>②必要経費</t>
    <rPh sb="1" eb="3">
      <t>ヒツヨウ</t>
    </rPh>
    <rPh sb="3" eb="5">
      <t>ケイヒ</t>
    </rPh>
    <phoneticPr fontId="3"/>
  </si>
  <si>
    <t>③差引所得</t>
    <rPh sb="1" eb="3">
      <t>サシヒキ</t>
    </rPh>
    <rPh sb="3" eb="5">
      <t>ショトク</t>
    </rPh>
    <phoneticPr fontId="3"/>
  </si>
  <si>
    <t>下記該当1　非該当0</t>
    <rPh sb="0" eb="2">
      <t>カキ</t>
    </rPh>
    <rPh sb="2" eb="4">
      <t>ガイトウ</t>
    </rPh>
    <rPh sb="6" eb="9">
      <t>ヒガイトウ</t>
    </rPh>
    <phoneticPr fontId="3"/>
  </si>
  <si>
    <t>④収入</t>
    <rPh sb="1" eb="3">
      <t>シュウニュウ</t>
    </rPh>
    <phoneticPr fontId="3"/>
  </si>
  <si>
    <t>⑤必要経費</t>
    <rPh sb="1" eb="3">
      <t>ヒツヨウ</t>
    </rPh>
    <rPh sb="3" eb="5">
      <t>ケイヒ</t>
    </rPh>
    <phoneticPr fontId="3"/>
  </si>
  <si>
    <t>⑥差引所得</t>
    <rPh sb="1" eb="3">
      <t>サシヒキ</t>
    </rPh>
    <rPh sb="3" eb="5">
      <t>ショトク</t>
    </rPh>
    <phoneticPr fontId="3"/>
  </si>
  <si>
    <t>特別控除</t>
    <rPh sb="0" eb="2">
      <t>トクベツ</t>
    </rPh>
    <rPh sb="2" eb="4">
      <t>コウジョ</t>
    </rPh>
    <phoneticPr fontId="3"/>
  </si>
  <si>
    <t>(1)③&gt;=500,000</t>
    <phoneticPr fontId="3"/>
  </si>
  <si>
    <t>(3)③&lt;0</t>
    <phoneticPr fontId="3"/>
  </si>
  <si>
    <t>(4)⑥&gt;=500,000</t>
    <phoneticPr fontId="3"/>
  </si>
  <si>
    <t>(5)0&lt;=⑥&lt;500,000</t>
    <phoneticPr fontId="3"/>
  </si>
  <si>
    <t>(6)⑥&lt;0</t>
    <phoneticPr fontId="3"/>
  </si>
  <si>
    <t>短期譲渡からの控除（所得内損益通算なし）</t>
    <rPh sb="0" eb="2">
      <t>タンキ</t>
    </rPh>
    <rPh sb="2" eb="4">
      <t>ジョウト</t>
    </rPh>
    <rPh sb="7" eb="9">
      <t>コウジョ</t>
    </rPh>
    <rPh sb="10" eb="12">
      <t>ショトク</t>
    </rPh>
    <rPh sb="12" eb="13">
      <t>ナイ</t>
    </rPh>
    <rPh sb="13" eb="15">
      <t>ソンエキ</t>
    </rPh>
    <rPh sb="15" eb="17">
      <t>ツウサン</t>
    </rPh>
    <phoneticPr fontId="3"/>
  </si>
  <si>
    <t>(1)該当(2)該当(6)非該当</t>
    <rPh sb="3" eb="5">
      <t>ガイトウ</t>
    </rPh>
    <rPh sb="8" eb="10">
      <t>ガイトウ</t>
    </rPh>
    <rPh sb="13" eb="16">
      <t>ヒガイトウ</t>
    </rPh>
    <phoneticPr fontId="3"/>
  </si>
  <si>
    <t>短期譲渡からの控除（所得内損益通算あり）</t>
    <rPh sb="0" eb="2">
      <t>タンキ</t>
    </rPh>
    <rPh sb="2" eb="4">
      <t>ジョウト</t>
    </rPh>
    <rPh sb="7" eb="9">
      <t>コウジョ</t>
    </rPh>
    <rPh sb="10" eb="12">
      <t>ショトク</t>
    </rPh>
    <rPh sb="12" eb="13">
      <t>ナイ</t>
    </rPh>
    <rPh sb="13" eb="15">
      <t>ソンエキ</t>
    </rPh>
    <rPh sb="15" eb="17">
      <t>ツウサン</t>
    </rPh>
    <phoneticPr fontId="3"/>
  </si>
  <si>
    <t>(1)該当(2)該当(6)該当</t>
    <rPh sb="3" eb="5">
      <t>ガイトウ</t>
    </rPh>
    <rPh sb="8" eb="10">
      <t>ガイトウ</t>
    </rPh>
    <rPh sb="13" eb="15">
      <t>ガイトウ</t>
    </rPh>
    <phoneticPr fontId="3"/>
  </si>
  <si>
    <t>短期譲渡所得</t>
    <rPh sb="0" eb="2">
      <t>タンキ</t>
    </rPh>
    <rPh sb="2" eb="4">
      <t>ジョウト</t>
    </rPh>
    <rPh sb="4" eb="6">
      <t>ショトク</t>
    </rPh>
    <phoneticPr fontId="3"/>
  </si>
  <si>
    <t>長期譲渡所得</t>
    <rPh sb="0" eb="2">
      <t>チョウキ</t>
    </rPh>
    <rPh sb="2" eb="4">
      <t>ジョウト</t>
    </rPh>
    <rPh sb="4" eb="6">
      <t>ショトク</t>
    </rPh>
    <phoneticPr fontId="3"/>
  </si>
  <si>
    <t>通算後所得</t>
    <rPh sb="0" eb="2">
      <t>ツウサン</t>
    </rPh>
    <rPh sb="2" eb="3">
      <t>ゴ</t>
    </rPh>
    <rPh sb="3" eb="5">
      <t>ショトク</t>
    </rPh>
    <phoneticPr fontId="3"/>
  </si>
  <si>
    <t>特別控除額</t>
    <rPh sb="0" eb="2">
      <t>トクベツ</t>
    </rPh>
    <rPh sb="2" eb="4">
      <t>コウジョ</t>
    </rPh>
    <rPh sb="4" eb="5">
      <t>ガク</t>
    </rPh>
    <phoneticPr fontId="3"/>
  </si>
  <si>
    <t>長期譲渡からの控除（所得内損益通算なし）</t>
    <rPh sb="0" eb="2">
      <t>チョウキ</t>
    </rPh>
    <rPh sb="2" eb="4">
      <t>ジョウト</t>
    </rPh>
    <rPh sb="7" eb="9">
      <t>コウジョ</t>
    </rPh>
    <rPh sb="10" eb="12">
      <t>ショトク</t>
    </rPh>
    <rPh sb="12" eb="13">
      <t>ナイ</t>
    </rPh>
    <rPh sb="13" eb="15">
      <t>ソンエキ</t>
    </rPh>
    <rPh sb="15" eb="17">
      <t>ツウサン</t>
    </rPh>
    <phoneticPr fontId="3"/>
  </si>
  <si>
    <t>(1)非該当(2)非該当(3)非該当</t>
    <rPh sb="3" eb="4">
      <t>ヒ</t>
    </rPh>
    <rPh sb="4" eb="6">
      <t>ガイトウ</t>
    </rPh>
    <rPh sb="9" eb="10">
      <t>ヒ</t>
    </rPh>
    <rPh sb="10" eb="12">
      <t>ガイトウ</t>
    </rPh>
    <rPh sb="15" eb="18">
      <t>ヒガイトウ</t>
    </rPh>
    <phoneticPr fontId="3"/>
  </si>
  <si>
    <t>(2)0&lt;③&lt;500,000</t>
    <phoneticPr fontId="3"/>
  </si>
  <si>
    <t>(1)非該当(2)該当(3)非該当</t>
    <rPh sb="3" eb="4">
      <t>ヒ</t>
    </rPh>
    <rPh sb="4" eb="6">
      <t>ガイトウ</t>
    </rPh>
    <rPh sb="9" eb="11">
      <t>ガイトウ</t>
    </rPh>
    <rPh sb="14" eb="17">
      <t>ヒガイトウ</t>
    </rPh>
    <phoneticPr fontId="3"/>
  </si>
  <si>
    <t>長期譲渡からの控除（所得内損益通算あり）</t>
    <rPh sb="0" eb="2">
      <t>チョウキ</t>
    </rPh>
    <rPh sb="2" eb="4">
      <t>ジョウト</t>
    </rPh>
    <rPh sb="7" eb="9">
      <t>コウジョ</t>
    </rPh>
    <rPh sb="10" eb="12">
      <t>ショトク</t>
    </rPh>
    <rPh sb="12" eb="13">
      <t>ナイ</t>
    </rPh>
    <rPh sb="13" eb="15">
      <t>ソンエキ</t>
    </rPh>
    <rPh sb="15" eb="17">
      <t>ツウサン</t>
    </rPh>
    <phoneticPr fontId="3"/>
  </si>
  <si>
    <t>(1)非該当(2)非該当(3)該当</t>
    <rPh sb="3" eb="4">
      <t>ヒ</t>
    </rPh>
    <rPh sb="4" eb="6">
      <t>ガイトウ</t>
    </rPh>
    <rPh sb="9" eb="10">
      <t>ヒ</t>
    </rPh>
    <rPh sb="10" eb="12">
      <t>ガイトウ</t>
    </rPh>
    <rPh sb="15" eb="17">
      <t>ガイトウ</t>
    </rPh>
    <phoneticPr fontId="3"/>
  </si>
  <si>
    <t>一時所得収入</t>
    <rPh sb="0" eb="2">
      <t>イチジ</t>
    </rPh>
    <rPh sb="2" eb="4">
      <t>ショトク</t>
    </rPh>
    <rPh sb="4" eb="6">
      <t>シュウニュウ</t>
    </rPh>
    <phoneticPr fontId="3"/>
  </si>
  <si>
    <t>諸経費</t>
    <rPh sb="0" eb="3">
      <t>ショケイヒ</t>
    </rPh>
    <phoneticPr fontId="3"/>
  </si>
  <si>
    <t>一時所得</t>
    <rPh sb="0" eb="2">
      <t>イチジ</t>
    </rPh>
    <rPh sb="2" eb="4">
      <t>ショトク</t>
    </rPh>
    <phoneticPr fontId="3"/>
  </si>
  <si>
    <t>差引金額</t>
    <rPh sb="0" eb="2">
      <t>サシヒキ</t>
    </rPh>
    <rPh sb="2" eb="4">
      <t>キンガク</t>
    </rPh>
    <phoneticPr fontId="3"/>
  </si>
  <si>
    <t>特別控除前</t>
    <rPh sb="0" eb="2">
      <t>トクベツ</t>
    </rPh>
    <rPh sb="2" eb="4">
      <t>コウジョ</t>
    </rPh>
    <rPh sb="4" eb="5">
      <t>マエ</t>
    </rPh>
    <phoneticPr fontId="3"/>
  </si>
  <si>
    <t>1/2</t>
    <phoneticPr fontId="3"/>
  </si>
  <si>
    <t>損益通算対象額</t>
    <rPh sb="0" eb="2">
      <t>ソンエキ</t>
    </rPh>
    <rPh sb="2" eb="4">
      <t>ツウサン</t>
    </rPh>
    <rPh sb="4" eb="6">
      <t>タイショウ</t>
    </rPh>
    <rPh sb="6" eb="7">
      <t>ガク</t>
    </rPh>
    <phoneticPr fontId="3"/>
  </si>
  <si>
    <t>所得内損益通算後</t>
    <rPh sb="0" eb="2">
      <t>ショトク</t>
    </rPh>
    <rPh sb="2" eb="3">
      <t>ナイ</t>
    </rPh>
    <rPh sb="3" eb="5">
      <t>ソンエキ</t>
    </rPh>
    <rPh sb="5" eb="7">
      <t>ツウサン</t>
    </rPh>
    <rPh sb="7" eb="8">
      <t>ゴ</t>
    </rPh>
    <phoneticPr fontId="3"/>
  </si>
  <si>
    <t>所得</t>
    <rPh sb="0" eb="2">
      <t>ショトク</t>
    </rPh>
    <phoneticPr fontId="3"/>
  </si>
  <si>
    <t>一時・譲渡</t>
    <rPh sb="3" eb="5">
      <t>ジョウト</t>
    </rPh>
    <phoneticPr fontId="3"/>
  </si>
  <si>
    <t>⑦</t>
    <phoneticPr fontId="3"/>
  </si>
  <si>
    <t>収入金額</t>
    <rPh sb="0" eb="2">
      <t>シュウニュウ</t>
    </rPh>
    <rPh sb="2" eb="4">
      <t>キンガク</t>
    </rPh>
    <phoneticPr fontId="3"/>
  </si>
  <si>
    <t>必要経費</t>
    <rPh sb="0" eb="2">
      <t>ヒツヨウ</t>
    </rPh>
    <rPh sb="2" eb="4">
      <t>ケイヒ</t>
    </rPh>
    <phoneticPr fontId="3"/>
  </si>
  <si>
    <t>総合長期（所有期間5年超）</t>
    <rPh sb="0" eb="2">
      <t>ソウゴウ</t>
    </rPh>
    <rPh sb="2" eb="4">
      <t>チョウキ</t>
    </rPh>
    <rPh sb="5" eb="7">
      <t>ショユウ</t>
    </rPh>
    <rPh sb="7" eb="9">
      <t>キカン</t>
    </rPh>
    <rPh sb="10" eb="11">
      <t>ネン</t>
    </rPh>
    <rPh sb="11" eb="12">
      <t>チョウ</t>
    </rPh>
    <phoneticPr fontId="3"/>
  </si>
  <si>
    <t>総合短期（所有期間5年以下）</t>
    <rPh sb="0" eb="2">
      <t>ソウゴウ</t>
    </rPh>
    <rPh sb="2" eb="4">
      <t>タンキ</t>
    </rPh>
    <rPh sb="5" eb="7">
      <t>ショユウ</t>
    </rPh>
    <rPh sb="7" eb="9">
      <t>キカン</t>
    </rPh>
    <rPh sb="10" eb="13">
      <t>ネンイカ</t>
    </rPh>
    <phoneticPr fontId="3"/>
  </si>
  <si>
    <t>事+不+給+配＋雑が赤</t>
    <rPh sb="0" eb="1">
      <t>コト</t>
    </rPh>
    <rPh sb="2" eb="3">
      <t>フ</t>
    </rPh>
    <rPh sb="4" eb="5">
      <t>キュウ</t>
    </rPh>
    <rPh sb="6" eb="7">
      <t>ハイ</t>
    </rPh>
    <rPh sb="8" eb="9">
      <t>ザツ</t>
    </rPh>
    <rPh sb="10" eb="11">
      <t>アカ</t>
    </rPh>
    <phoneticPr fontId="3"/>
  </si>
  <si>
    <t>一時所得損益通算</t>
    <rPh sb="0" eb="2">
      <t>イチジ</t>
    </rPh>
    <rPh sb="2" eb="4">
      <t>ショトク</t>
    </rPh>
    <rPh sb="4" eb="6">
      <t>ソンエキ</t>
    </rPh>
    <rPh sb="6" eb="8">
      <t>ツウサン</t>
    </rPh>
    <phoneticPr fontId="3"/>
  </si>
  <si>
    <t>一時所得・譲渡所得</t>
    <rPh sb="0" eb="2">
      <t>イチジ</t>
    </rPh>
    <rPh sb="2" eb="4">
      <t>ショトク</t>
    </rPh>
    <rPh sb="5" eb="7">
      <t>ジョウト</t>
    </rPh>
    <rPh sb="7" eb="9">
      <t>ショトク</t>
    </rPh>
    <phoneticPr fontId="3"/>
  </si>
  <si>
    <t>合計→</t>
    <rPh sb="0" eb="2">
      <t>ゴウケイ</t>
    </rPh>
    <phoneticPr fontId="3"/>
  </si>
  <si>
    <t>総合譲渡所得</t>
    <phoneticPr fontId="3"/>
  </si>
  <si>
    <t>土地建物等及び株式等の譲渡は分離課税になります。このシートでは計算できませんので入力しないでください。</t>
    <rPh sb="0" eb="2">
      <t>トチ</t>
    </rPh>
    <rPh sb="2" eb="4">
      <t>タテモノ</t>
    </rPh>
    <rPh sb="4" eb="5">
      <t>トウ</t>
    </rPh>
    <rPh sb="5" eb="6">
      <t>オヨ</t>
    </rPh>
    <rPh sb="7" eb="9">
      <t>カブシキ</t>
    </rPh>
    <rPh sb="9" eb="10">
      <t>トウ</t>
    </rPh>
    <rPh sb="11" eb="13">
      <t>ジョウト</t>
    </rPh>
    <rPh sb="14" eb="16">
      <t>ブンリ</t>
    </rPh>
    <rPh sb="16" eb="18">
      <t>カゼイ</t>
    </rPh>
    <rPh sb="31" eb="33">
      <t>ケイサン</t>
    </rPh>
    <rPh sb="40" eb="42">
      <t>ニュウリョク</t>
    </rPh>
    <phoneticPr fontId="3"/>
  </si>
  <si>
    <t>配当割額</t>
    <rPh sb="0" eb="2">
      <t>ハイトウ</t>
    </rPh>
    <rPh sb="2" eb="3">
      <t>ワ</t>
    </rPh>
    <rPh sb="3" eb="4">
      <t>ガク</t>
    </rPh>
    <phoneticPr fontId="9"/>
  </si>
  <si>
    <t>配当割額</t>
    <rPh sb="0" eb="2">
      <t>ハイトウ</t>
    </rPh>
    <rPh sb="2" eb="3">
      <t>ワ</t>
    </rPh>
    <rPh sb="3" eb="4">
      <t>ガク</t>
    </rPh>
    <phoneticPr fontId="3"/>
  </si>
  <si>
    <t>住民税</t>
    <rPh sb="0" eb="3">
      <t>ジュウミンゼイ</t>
    </rPh>
    <phoneticPr fontId="3"/>
  </si>
  <si>
    <t>1,950,000以下     5%</t>
    <rPh sb="9" eb="11">
      <t>イカ</t>
    </rPh>
    <phoneticPr fontId="3"/>
  </si>
  <si>
    <t>3,300,000円以下   10%-97,500</t>
    <rPh sb="9" eb="10">
      <t>エン</t>
    </rPh>
    <rPh sb="10" eb="12">
      <t>イカ</t>
    </rPh>
    <phoneticPr fontId="3"/>
  </si>
  <si>
    <t>6,950,000円以下   20%-427,500</t>
    <rPh sb="9" eb="10">
      <t>エン</t>
    </rPh>
    <rPh sb="10" eb="12">
      <t>イカ</t>
    </rPh>
    <phoneticPr fontId="3"/>
  </si>
  <si>
    <t>9,000,000円以下   23%-636,000</t>
    <rPh sb="9" eb="10">
      <t>エン</t>
    </rPh>
    <rPh sb="10" eb="12">
      <t>イカ</t>
    </rPh>
    <phoneticPr fontId="3"/>
  </si>
  <si>
    <t>18,000,000円以下  33%-1,536,000</t>
    <rPh sb="10" eb="11">
      <t>エン</t>
    </rPh>
    <rPh sb="11" eb="13">
      <t>イカ</t>
    </rPh>
    <phoneticPr fontId="3"/>
  </si>
  <si>
    <t>40,000,000円以下  40%-2,796,000</t>
    <rPh sb="10" eb="11">
      <t>エン</t>
    </rPh>
    <rPh sb="11" eb="13">
      <t>イカ</t>
    </rPh>
    <phoneticPr fontId="3"/>
  </si>
  <si>
    <t>40,000,000円超　45%-4,796,000</t>
    <rPh sb="10" eb="11">
      <t>エン</t>
    </rPh>
    <rPh sb="11" eb="12">
      <t>チョウ</t>
    </rPh>
    <phoneticPr fontId="3"/>
  </si>
  <si>
    <t>上記の20%</t>
    <rPh sb="0" eb="2">
      <t>ジョウキ</t>
    </rPh>
    <phoneticPr fontId="3"/>
  </si>
  <si>
    <t>控除額</t>
    <rPh sb="0" eb="2">
      <t>コウジョ</t>
    </rPh>
    <rPh sb="2" eb="3">
      <t>ガク</t>
    </rPh>
    <phoneticPr fontId="3"/>
  </si>
  <si>
    <t>合計</t>
    <rPh sb="0" eb="2">
      <t>ゴウケイ</t>
    </rPh>
    <phoneticPr fontId="3"/>
  </si>
  <si>
    <t>①扶養家族がいない場合　</t>
    <rPh sb="1" eb="3">
      <t>フヨウ</t>
    </rPh>
    <rPh sb="3" eb="5">
      <t>カゾク</t>
    </rPh>
    <rPh sb="9" eb="11">
      <t>バアイ</t>
    </rPh>
    <phoneticPr fontId="3"/>
  </si>
  <si>
    <t>②扶養家族がいる場合　</t>
    <rPh sb="1" eb="3">
      <t>フヨウ</t>
    </rPh>
    <rPh sb="3" eb="5">
      <t>カゾク</t>
    </rPh>
    <rPh sb="8" eb="10">
      <t>バアイ</t>
    </rPh>
    <phoneticPr fontId="3"/>
  </si>
  <si>
    <t>寄付金のうち地方公共団体に対する寄付金(ふるさと納税)</t>
    <rPh sb="0" eb="3">
      <t>キフキン</t>
    </rPh>
    <rPh sb="6" eb="8">
      <t>チホウ</t>
    </rPh>
    <rPh sb="8" eb="10">
      <t>コウキョウ</t>
    </rPh>
    <rPh sb="10" eb="12">
      <t>ダンタイ</t>
    </rPh>
    <rPh sb="13" eb="14">
      <t>タイ</t>
    </rPh>
    <rPh sb="16" eb="19">
      <t>キフキン</t>
    </rPh>
    <rPh sb="24" eb="26">
      <t>ノウゼイ</t>
    </rPh>
    <phoneticPr fontId="3"/>
  </si>
  <si>
    <t>900万以下</t>
    <rPh sb="3" eb="4">
      <t>マン</t>
    </rPh>
    <rPh sb="4" eb="6">
      <t>イカ</t>
    </rPh>
    <phoneticPr fontId="3"/>
  </si>
  <si>
    <t>900万超</t>
    <rPh sb="3" eb="5">
      <t>マンチョウ</t>
    </rPh>
    <phoneticPr fontId="3"/>
  </si>
  <si>
    <t>950万以下</t>
    <rPh sb="3" eb="4">
      <t>マン</t>
    </rPh>
    <rPh sb="4" eb="6">
      <t>イカ</t>
    </rPh>
    <phoneticPr fontId="3"/>
  </si>
  <si>
    <t>950万超</t>
    <rPh sb="3" eb="5">
      <t>マンチョウ</t>
    </rPh>
    <phoneticPr fontId="3"/>
  </si>
  <si>
    <t>1000万以下</t>
    <rPh sb="4" eb="5">
      <t>マン</t>
    </rPh>
    <rPh sb="5" eb="7">
      <t>イカ</t>
    </rPh>
    <phoneticPr fontId="3"/>
  </si>
  <si>
    <t>配偶者控除合計</t>
    <rPh sb="0" eb="3">
      <t>ハイグウシャ</t>
    </rPh>
    <rPh sb="3" eb="5">
      <t>コウジョ</t>
    </rPh>
    <rPh sb="5" eb="7">
      <t>ゴウケイ</t>
    </rPh>
    <phoneticPr fontId="3"/>
  </si>
  <si>
    <t>950,000円以下</t>
    <rPh sb="7" eb="8">
      <t>エン</t>
    </rPh>
    <rPh sb="8" eb="10">
      <t>イカ</t>
    </rPh>
    <phoneticPr fontId="3"/>
  </si>
  <si>
    <t>1,000,000円以下</t>
    <rPh sb="9" eb="10">
      <t>エン</t>
    </rPh>
    <rPh sb="10" eb="12">
      <t>イカ</t>
    </rPh>
    <phoneticPr fontId="3"/>
  </si>
  <si>
    <t>1,050,000円以下</t>
    <rPh sb="9" eb="10">
      <t>エン</t>
    </rPh>
    <rPh sb="10" eb="12">
      <t>イカ</t>
    </rPh>
    <phoneticPr fontId="3"/>
  </si>
  <si>
    <t>1,100,000円以下</t>
    <rPh sb="9" eb="10">
      <t>エン</t>
    </rPh>
    <rPh sb="10" eb="12">
      <t>イカ</t>
    </rPh>
    <phoneticPr fontId="3"/>
  </si>
  <si>
    <t>1,150,000円以下</t>
    <rPh sb="9" eb="10">
      <t>エン</t>
    </rPh>
    <rPh sb="10" eb="12">
      <t>イカ</t>
    </rPh>
    <phoneticPr fontId="3"/>
  </si>
  <si>
    <t>1,200,000円以下</t>
    <rPh sb="9" eb="10">
      <t>エン</t>
    </rPh>
    <rPh sb="10" eb="12">
      <t>イカ</t>
    </rPh>
    <phoneticPr fontId="3"/>
  </si>
  <si>
    <t>配偶者特別控除</t>
    <rPh sb="0" eb="3">
      <t>ハイグウシャ</t>
    </rPh>
    <rPh sb="3" eb="5">
      <t>トクベツ</t>
    </rPh>
    <rPh sb="5" eb="7">
      <t>コウジョ</t>
    </rPh>
    <phoneticPr fontId="3"/>
  </si>
  <si>
    <t>基礎控除</t>
    <rPh sb="0" eb="2">
      <t>キソ</t>
    </rPh>
    <rPh sb="2" eb="4">
      <t>コウジョ</t>
    </rPh>
    <phoneticPr fontId="3"/>
  </si>
  <si>
    <t>合計所得金額</t>
    <rPh sb="0" eb="2">
      <t>ゴウケイ</t>
    </rPh>
    <rPh sb="2" eb="4">
      <t>ショトク</t>
    </rPh>
    <rPh sb="4" eb="6">
      <t>キンガク</t>
    </rPh>
    <phoneticPr fontId="3"/>
  </si>
  <si>
    <t>2400万円以下</t>
    <rPh sb="4" eb="5">
      <t>マン</t>
    </rPh>
    <rPh sb="5" eb="8">
      <t>エンイカ</t>
    </rPh>
    <phoneticPr fontId="3"/>
  </si>
  <si>
    <t>2400万円超2450万円以下</t>
    <rPh sb="4" eb="6">
      <t>マンエン</t>
    </rPh>
    <rPh sb="6" eb="7">
      <t>チョウ</t>
    </rPh>
    <rPh sb="11" eb="13">
      <t>マンエン</t>
    </rPh>
    <rPh sb="13" eb="15">
      <t>イカ</t>
    </rPh>
    <phoneticPr fontId="3"/>
  </si>
  <si>
    <t>2450万円超2500万円以下</t>
    <rPh sb="4" eb="6">
      <t>マンエン</t>
    </rPh>
    <rPh sb="6" eb="7">
      <t>チョウ</t>
    </rPh>
    <rPh sb="11" eb="13">
      <t>マンエン</t>
    </rPh>
    <rPh sb="13" eb="15">
      <t>イカ</t>
    </rPh>
    <phoneticPr fontId="3"/>
  </si>
  <si>
    <t>2500万円超</t>
    <rPh sb="4" eb="5">
      <t>マン</t>
    </rPh>
    <rPh sb="5" eb="7">
      <t>エンチョウ</t>
    </rPh>
    <phoneticPr fontId="3"/>
  </si>
  <si>
    <t>公的年金等以外の合計所得金額</t>
    <rPh sb="0" eb="2">
      <t>コウテキ</t>
    </rPh>
    <rPh sb="2" eb="4">
      <t>ネンキン</t>
    </rPh>
    <rPh sb="4" eb="5">
      <t>トウ</t>
    </rPh>
    <rPh sb="5" eb="7">
      <t>イガイ</t>
    </rPh>
    <rPh sb="8" eb="10">
      <t>ゴウケイ</t>
    </rPh>
    <rPh sb="10" eb="12">
      <t>ショトク</t>
    </rPh>
    <rPh sb="12" eb="14">
      <t>キンガク</t>
    </rPh>
    <phoneticPr fontId="3"/>
  </si>
  <si>
    <t>雑（公的年金等）</t>
    <rPh sb="0" eb="1">
      <t>ザツ</t>
    </rPh>
    <rPh sb="2" eb="4">
      <t>コウテキ</t>
    </rPh>
    <rPh sb="4" eb="6">
      <t>ネンキン</t>
    </rPh>
    <rPh sb="6" eb="7">
      <t>トウ</t>
    </rPh>
    <phoneticPr fontId="3"/>
  </si>
  <si>
    <t>雑（その他）</t>
    <rPh sb="4" eb="5">
      <t>タ</t>
    </rPh>
    <phoneticPr fontId="3"/>
  </si>
  <si>
    <t>①定額控除</t>
    <rPh sb="1" eb="3">
      <t>テイガク</t>
    </rPh>
    <rPh sb="3" eb="5">
      <t>コウジョ</t>
    </rPh>
    <phoneticPr fontId="3"/>
  </si>
  <si>
    <t>　65歳未満</t>
    <rPh sb="3" eb="4">
      <t>サイ</t>
    </rPh>
    <rPh sb="4" eb="6">
      <t>ミマン</t>
    </rPh>
    <phoneticPr fontId="3"/>
  </si>
  <si>
    <t>　65歳以上</t>
    <rPh sb="3" eb="4">
      <t>サイ</t>
    </rPh>
    <rPh sb="4" eb="6">
      <t>イジョウ</t>
    </rPh>
    <phoneticPr fontId="3"/>
  </si>
  <si>
    <t>②定率控除　50万円控除後の公的年金等の収入金額</t>
    <rPh sb="1" eb="3">
      <t>テイリツ</t>
    </rPh>
    <rPh sb="3" eb="5">
      <t>コウジョ</t>
    </rPh>
    <phoneticPr fontId="3"/>
  </si>
  <si>
    <t>1000万円以下</t>
  </si>
  <si>
    <t>　360万円超720万円以下の部分　15%</t>
    <rPh sb="4" eb="6">
      <t>マンエン</t>
    </rPh>
    <rPh sb="6" eb="7">
      <t>チョウ</t>
    </rPh>
    <rPh sb="10" eb="12">
      <t>マンエン</t>
    </rPh>
    <rPh sb="12" eb="14">
      <t>イカ</t>
    </rPh>
    <rPh sb="15" eb="17">
      <t>ブブン</t>
    </rPh>
    <phoneticPr fontId="3"/>
  </si>
  <si>
    <t>　360万円以下の部分       　  25%</t>
    <rPh sb="4" eb="6">
      <t>マンエン</t>
    </rPh>
    <rPh sb="6" eb="8">
      <t>イカ</t>
    </rPh>
    <rPh sb="9" eb="11">
      <t>ブブン</t>
    </rPh>
    <phoneticPr fontId="3"/>
  </si>
  <si>
    <t>　720万円超950万円以下の部分　 5%</t>
    <rPh sb="4" eb="6">
      <t>マンエン</t>
    </rPh>
    <rPh sb="6" eb="7">
      <t>チョウ</t>
    </rPh>
    <rPh sb="10" eb="12">
      <t>マンエン</t>
    </rPh>
    <rPh sb="12" eb="14">
      <t>イカ</t>
    </rPh>
    <rPh sb="15" eb="17">
      <t>ブブン</t>
    </rPh>
    <phoneticPr fontId="3"/>
  </si>
  <si>
    <t>公的年金等の額</t>
    <rPh sb="0" eb="2">
      <t>コウテキ</t>
    </rPh>
    <rPh sb="2" eb="4">
      <t>ネンキン</t>
    </rPh>
    <rPh sb="4" eb="5">
      <t>トウ</t>
    </rPh>
    <rPh sb="6" eb="7">
      <t>ガク</t>
    </rPh>
    <phoneticPr fontId="3"/>
  </si>
  <si>
    <t>公的年金等所得額</t>
    <rPh sb="0" eb="2">
      <t>コウテキ</t>
    </rPh>
    <rPh sb="2" eb="4">
      <t>ネンキン</t>
    </rPh>
    <rPh sb="4" eb="5">
      <t>トウ</t>
    </rPh>
    <rPh sb="5" eb="8">
      <t>ショトクガク</t>
    </rPh>
    <phoneticPr fontId="3"/>
  </si>
  <si>
    <t>③　①＋②</t>
    <phoneticPr fontId="3"/>
  </si>
  <si>
    <t>④最低保証額</t>
    <rPh sb="1" eb="3">
      <t>サイテイ</t>
    </rPh>
    <rPh sb="3" eb="5">
      <t>ホショウ</t>
    </rPh>
    <rPh sb="5" eb="6">
      <t>ガク</t>
    </rPh>
    <phoneticPr fontId="3"/>
  </si>
  <si>
    <t>⑤　③と④大きい方</t>
    <rPh sb="5" eb="6">
      <t>オオ</t>
    </rPh>
    <rPh sb="8" eb="9">
      <t>ホウ</t>
    </rPh>
    <phoneticPr fontId="3"/>
  </si>
  <si>
    <t>⑥公的年金等1000万円超の限度額</t>
    <rPh sb="1" eb="3">
      <t>コウテキ</t>
    </rPh>
    <rPh sb="3" eb="5">
      <t>ネンキン</t>
    </rPh>
    <rPh sb="5" eb="6">
      <t>トウ</t>
    </rPh>
    <rPh sb="10" eb="11">
      <t>マン</t>
    </rPh>
    <rPh sb="11" eb="12">
      <t>エン</t>
    </rPh>
    <rPh sb="12" eb="13">
      <t>チョウ</t>
    </rPh>
    <rPh sb="14" eb="17">
      <t>ゲンドガク</t>
    </rPh>
    <phoneticPr fontId="3"/>
  </si>
  <si>
    <t>⑦　公的年金等控除額</t>
    <rPh sb="2" eb="4">
      <t>コウテキ</t>
    </rPh>
    <rPh sb="4" eb="6">
      <t>ネンキン</t>
    </rPh>
    <rPh sb="6" eb="7">
      <t>トウ</t>
    </rPh>
    <rPh sb="7" eb="10">
      <t>コウジョガク</t>
    </rPh>
    <phoneticPr fontId="3"/>
  </si>
  <si>
    <t>1000万円超</t>
    <rPh sb="4" eb="5">
      <t>マン</t>
    </rPh>
    <rPh sb="5" eb="7">
      <t>エンチョウ</t>
    </rPh>
    <phoneticPr fontId="3"/>
  </si>
  <si>
    <t>2000万円以下</t>
  </si>
  <si>
    <t>2000万円超</t>
    <rPh sb="4" eb="5">
      <t>マン</t>
    </rPh>
    <rPh sb="5" eb="7">
      <t>エンチョウ</t>
    </rPh>
    <phoneticPr fontId="3"/>
  </si>
  <si>
    <t>雑（公的年金等）</t>
    <rPh sb="2" eb="4">
      <t>コウテキ</t>
    </rPh>
    <rPh sb="4" eb="6">
      <t>ネンキン</t>
    </rPh>
    <rPh sb="6" eb="7">
      <t>トウ</t>
    </rPh>
    <phoneticPr fontId="3"/>
  </si>
  <si>
    <t>雑（その他）</t>
    <rPh sb="0" eb="1">
      <t>ザツ</t>
    </rPh>
    <rPh sb="4" eb="5">
      <t>タ</t>
    </rPh>
    <phoneticPr fontId="3"/>
  </si>
  <si>
    <t>所得金額調整控除</t>
    <rPh sb="0" eb="2">
      <t>ショトク</t>
    </rPh>
    <rPh sb="2" eb="4">
      <t>キンガク</t>
    </rPh>
    <rPh sb="4" eb="6">
      <t>チョウセイ</t>
    </rPh>
    <rPh sb="6" eb="8">
      <t>コウジョ</t>
    </rPh>
    <phoneticPr fontId="3"/>
  </si>
  <si>
    <t>給与収入</t>
    <rPh sb="0" eb="2">
      <t>キュウヨ</t>
    </rPh>
    <rPh sb="2" eb="4">
      <t>シュウニュウ</t>
    </rPh>
    <phoneticPr fontId="3"/>
  </si>
  <si>
    <t>特別障害者</t>
    <rPh sb="0" eb="2">
      <t>トクベツ</t>
    </rPh>
    <rPh sb="2" eb="4">
      <t>ショウガイ</t>
    </rPh>
    <rPh sb="4" eb="5">
      <t>シャ</t>
    </rPh>
    <phoneticPr fontId="3"/>
  </si>
  <si>
    <t>23歳未満扶養親族</t>
    <rPh sb="2" eb="3">
      <t>サイ</t>
    </rPh>
    <rPh sb="3" eb="5">
      <t>ミマン</t>
    </rPh>
    <rPh sb="5" eb="7">
      <t>フヨウ</t>
    </rPh>
    <rPh sb="7" eb="9">
      <t>シンゾク</t>
    </rPh>
    <phoneticPr fontId="3"/>
  </si>
  <si>
    <t>特別障害者同一生計配偶者</t>
    <rPh sb="0" eb="2">
      <t>トクベツ</t>
    </rPh>
    <rPh sb="2" eb="5">
      <t>ショウガイシャ</t>
    </rPh>
    <rPh sb="5" eb="7">
      <t>ドウイツ</t>
    </rPh>
    <rPh sb="7" eb="9">
      <t>セイケイ</t>
    </rPh>
    <rPh sb="9" eb="12">
      <t>ハイグウシャ</t>
    </rPh>
    <phoneticPr fontId="3"/>
  </si>
  <si>
    <t>特別障害者扶養親族</t>
    <rPh sb="0" eb="2">
      <t>トクベツ</t>
    </rPh>
    <rPh sb="2" eb="5">
      <t>ショウガイシャ</t>
    </rPh>
    <rPh sb="5" eb="7">
      <t>フヨウ</t>
    </rPh>
    <rPh sb="7" eb="9">
      <t>シンゾク</t>
    </rPh>
    <phoneticPr fontId="3"/>
  </si>
  <si>
    <t>①　給与収入</t>
    <rPh sb="2" eb="4">
      <t>キュウヨ</t>
    </rPh>
    <rPh sb="4" eb="6">
      <t>シュウニュウ</t>
    </rPh>
    <phoneticPr fontId="3"/>
  </si>
  <si>
    <t>②　①と1000万円少ない方</t>
    <rPh sb="8" eb="10">
      <t>マンエン</t>
    </rPh>
    <rPh sb="10" eb="11">
      <t>スク</t>
    </rPh>
    <rPh sb="13" eb="14">
      <t>ホウ</t>
    </rPh>
    <phoneticPr fontId="3"/>
  </si>
  <si>
    <t>④　③×10%</t>
    <phoneticPr fontId="3"/>
  </si>
  <si>
    <t>（１）</t>
    <phoneticPr fontId="3"/>
  </si>
  <si>
    <t>（２）</t>
    <phoneticPr fontId="3"/>
  </si>
  <si>
    <t>③　②－850万円</t>
    <rPh sb="7" eb="9">
      <t>マンエン</t>
    </rPh>
    <phoneticPr fontId="3"/>
  </si>
  <si>
    <t>公的年金収入</t>
    <rPh sb="0" eb="2">
      <t>コウテキ</t>
    </rPh>
    <rPh sb="2" eb="4">
      <t>ネンキン</t>
    </rPh>
    <rPh sb="4" eb="6">
      <t>シュウニュウ</t>
    </rPh>
    <phoneticPr fontId="3"/>
  </si>
  <si>
    <t>有1　無0</t>
    <rPh sb="0" eb="1">
      <t>ア</t>
    </rPh>
    <rPh sb="3" eb="4">
      <t>ナ</t>
    </rPh>
    <phoneticPr fontId="3"/>
  </si>
  <si>
    <t>給与所得</t>
    <rPh sb="0" eb="2">
      <t>キュウヨ</t>
    </rPh>
    <rPh sb="2" eb="4">
      <t>ショトク</t>
    </rPh>
    <phoneticPr fontId="3"/>
  </si>
  <si>
    <t>年金所得</t>
    <rPh sb="0" eb="2">
      <t>ネンキン</t>
    </rPh>
    <rPh sb="2" eb="4">
      <t>ショトク</t>
    </rPh>
    <phoneticPr fontId="3"/>
  </si>
  <si>
    <t>控除限度額</t>
    <rPh sb="0" eb="2">
      <t>コウジョ</t>
    </rPh>
    <rPh sb="2" eb="5">
      <t>ゲンドガク</t>
    </rPh>
    <phoneticPr fontId="3"/>
  </si>
  <si>
    <t>控除額</t>
    <rPh sb="0" eb="3">
      <t>コウジョガク</t>
    </rPh>
    <phoneticPr fontId="3"/>
  </si>
  <si>
    <t>⑤</t>
    <phoneticPr fontId="3"/>
  </si>
  <si>
    <t>⑤-10万円</t>
    <rPh sb="4" eb="6">
      <t>マンエン</t>
    </rPh>
    <phoneticPr fontId="3"/>
  </si>
  <si>
    <t>（１）＋（２）＝</t>
    <phoneticPr fontId="3"/>
  </si>
  <si>
    <t>2.配偶者情報</t>
    <rPh sb="2" eb="5">
      <t>ハイグウシャ</t>
    </rPh>
    <rPh sb="5" eb="7">
      <t>ジョウホウ</t>
    </rPh>
    <phoneticPr fontId="3"/>
  </si>
  <si>
    <t>配偶者有りの場合</t>
    <rPh sb="0" eb="3">
      <t>ハイグウシャ</t>
    </rPh>
    <rPh sb="3" eb="4">
      <t>ア</t>
    </rPh>
    <rPh sb="6" eb="8">
      <t>バアイ</t>
    </rPh>
    <phoneticPr fontId="3"/>
  </si>
  <si>
    <t>円</t>
    <rPh sb="0" eb="1">
      <t>エン</t>
    </rPh>
    <phoneticPr fontId="3"/>
  </si>
  <si>
    <t>配偶者の合計所得金額</t>
    <rPh sb="0" eb="3">
      <t>ハイグウシャ</t>
    </rPh>
    <rPh sb="4" eb="6">
      <t>ゴウケイ</t>
    </rPh>
    <rPh sb="6" eb="8">
      <t>ショトク</t>
    </rPh>
    <rPh sb="8" eb="10">
      <t>キンガク</t>
    </rPh>
    <phoneticPr fontId="3"/>
  </si>
  <si>
    <t>配偶者が下記に該当されるときは該当する番号を入力して下さい。</t>
    <rPh sb="0" eb="3">
      <t>ハイグウシャ</t>
    </rPh>
    <rPh sb="4" eb="6">
      <t>カキ</t>
    </rPh>
    <rPh sb="7" eb="9">
      <t>ガイトウ</t>
    </rPh>
    <phoneticPr fontId="3"/>
  </si>
  <si>
    <t>配偶者情報</t>
    <rPh sb="0" eb="3">
      <t>ハイグウシャ</t>
    </rPh>
    <rPh sb="3" eb="5">
      <t>ジョウホウ</t>
    </rPh>
    <phoneticPr fontId="3"/>
  </si>
  <si>
    <t>配偶者　[有り：1　無し：0]</t>
    <rPh sb="0" eb="3">
      <t>ハイグウシャ</t>
    </rPh>
    <rPh sb="5" eb="6">
      <t>ア</t>
    </rPh>
    <rPh sb="10" eb="11">
      <t>ナ</t>
    </rPh>
    <phoneticPr fontId="3"/>
  </si>
  <si>
    <t>配偶者合計所得</t>
    <rPh sb="0" eb="3">
      <t>ハイグウシャ</t>
    </rPh>
    <rPh sb="3" eb="5">
      <t>ゴウケイ</t>
    </rPh>
    <rPh sb="5" eb="7">
      <t>ショトク</t>
    </rPh>
    <phoneticPr fontId="3"/>
  </si>
  <si>
    <t>同一生計配偶者［有り：1無し:0］</t>
    <rPh sb="0" eb="2">
      <t>ドウイツ</t>
    </rPh>
    <rPh sb="2" eb="4">
      <t>セイケイ</t>
    </rPh>
    <rPh sb="4" eb="7">
      <t>ハイグウシャ</t>
    </rPh>
    <rPh sb="8" eb="9">
      <t>ア</t>
    </rPh>
    <rPh sb="12" eb="13">
      <t>ナ</t>
    </rPh>
    <phoneticPr fontId="3"/>
  </si>
  <si>
    <t>1,250,000円以下</t>
    <rPh sb="9" eb="10">
      <t>エン</t>
    </rPh>
    <rPh sb="10" eb="12">
      <t>イカ</t>
    </rPh>
    <phoneticPr fontId="3"/>
  </si>
  <si>
    <t>1,300,000円以下</t>
    <rPh sb="9" eb="10">
      <t>エン</t>
    </rPh>
    <rPh sb="10" eb="12">
      <t>イカ</t>
    </rPh>
    <phoneticPr fontId="3"/>
  </si>
  <si>
    <t>1,330,000円以下</t>
    <rPh sb="9" eb="10">
      <t>エン</t>
    </rPh>
    <rPh sb="10" eb="12">
      <t>イカ</t>
    </rPh>
    <phoneticPr fontId="3"/>
  </si>
  <si>
    <t>1,330,000円超</t>
    <rPh sb="9" eb="10">
      <t>エン</t>
    </rPh>
    <rPh sb="10" eb="11">
      <t>チョウ</t>
    </rPh>
    <phoneticPr fontId="3"/>
  </si>
  <si>
    <t>【均等割も所得割もかからない人】</t>
    <rPh sb="1" eb="4">
      <t>キントウワリ</t>
    </rPh>
    <rPh sb="5" eb="8">
      <t>ショトクワリ</t>
    </rPh>
    <rPh sb="14" eb="15">
      <t>ヒト</t>
    </rPh>
    <phoneticPr fontId="3"/>
  </si>
  <si>
    <t>同一生計配偶者</t>
    <rPh sb="0" eb="2">
      <t>ドウイツ</t>
    </rPh>
    <rPh sb="2" eb="4">
      <t>セイケイ</t>
    </rPh>
    <rPh sb="4" eb="7">
      <t>ハイグウシャ</t>
    </rPh>
    <phoneticPr fontId="3"/>
  </si>
  <si>
    <t>該当1,2非該当0</t>
    <rPh sb="0" eb="2">
      <t>ガイトウ</t>
    </rPh>
    <rPh sb="5" eb="8">
      <t>ヒガイトウ</t>
    </rPh>
    <phoneticPr fontId="3"/>
  </si>
  <si>
    <t>【所得割のかからない人】</t>
    <rPh sb="1" eb="4">
      <t>ショトクワリ</t>
    </rPh>
    <rPh sb="10" eb="11">
      <t>ヒト</t>
    </rPh>
    <phoneticPr fontId="3"/>
  </si>
  <si>
    <t>所得割、均等割両方かからないかからない</t>
    <rPh sb="0" eb="3">
      <t>ショトクワリ</t>
    </rPh>
    <rPh sb="4" eb="7">
      <t>キントウワリ</t>
    </rPh>
    <rPh sb="7" eb="9">
      <t>リョウホウ</t>
    </rPh>
    <phoneticPr fontId="3"/>
  </si>
  <si>
    <t>Ａ</t>
    <phoneticPr fontId="3"/>
  </si>
  <si>
    <t>所得割だけかからない</t>
    <rPh sb="0" eb="3">
      <t>ショトクワリ</t>
    </rPh>
    <phoneticPr fontId="3"/>
  </si>
  <si>
    <t>Ｂ</t>
    <phoneticPr fontId="3"/>
  </si>
  <si>
    <t>配偶者はいらっしゃいますか。</t>
    <rPh sb="0" eb="3">
      <t>ハイグウシャ</t>
    </rPh>
    <phoneticPr fontId="3"/>
  </si>
  <si>
    <t>1.障害者･寡婦･未成年者　所得135万円以下</t>
    <rPh sb="2" eb="5">
      <t>ショウガイシャ</t>
    </rPh>
    <rPh sb="6" eb="8">
      <t>カフ</t>
    </rPh>
    <rPh sb="9" eb="12">
      <t>ミセイネン</t>
    </rPh>
    <rPh sb="12" eb="13">
      <t>シャ</t>
    </rPh>
    <rPh sb="14" eb="16">
      <t>ショトク</t>
    </rPh>
    <rPh sb="19" eb="23">
      <t>マンエンイカ</t>
    </rPh>
    <phoneticPr fontId="3"/>
  </si>
  <si>
    <t>　②扶養家族がいる場合　35万×（本人+控除配偶者+扶養親族の合計数）+21万円+10万円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</si>
  <si>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　②扶養家族がいる場合　35万×（本人+控除配偶者+扶養親族の合計数）+32万円+10万円</t>
    <rPh sb="2" eb="4">
      <t>フヨウ</t>
    </rPh>
    <rPh sb="4" eb="6">
      <t>カゾク</t>
    </rPh>
    <rPh sb="9" eb="11">
      <t>バアイ</t>
    </rPh>
    <rPh sb="14" eb="15">
      <t>マン</t>
    </rPh>
    <rPh sb="17" eb="19">
      <t>ホンニン</t>
    </rPh>
    <rPh sb="20" eb="22">
      <t>コウジョ</t>
    </rPh>
    <rPh sb="22" eb="25">
      <t>ハイグウシャ</t>
    </rPh>
    <rPh sb="26" eb="28">
      <t>フヨウ</t>
    </rPh>
    <rPh sb="28" eb="30">
      <t>シンゾク</t>
    </rPh>
    <rPh sb="31" eb="34">
      <t>ゴウケイスウ</t>
    </rPh>
    <rPh sb="38" eb="40">
      <t>マンエン</t>
    </rPh>
    <rPh sb="43" eb="45">
      <t>マンエン</t>
    </rPh>
    <phoneticPr fontId="3"/>
  </si>
  <si>
    <t>2.①扶養家族がいない場合　所得45万以下</t>
    <rPh sb="3" eb="5">
      <t>フヨウ</t>
    </rPh>
    <rPh sb="5" eb="7">
      <t>カゾク</t>
    </rPh>
    <rPh sb="11" eb="13">
      <t>バアイ</t>
    </rPh>
    <rPh sb="14" eb="16">
      <t>ショトク</t>
    </rPh>
    <rPh sb="18" eb="19">
      <t>マン</t>
    </rPh>
    <rPh sb="19" eb="21">
      <t>イカ</t>
    </rPh>
    <phoneticPr fontId="3"/>
  </si>
  <si>
    <t>　①扶養家族がいない場合　所得45万以下</t>
    <rPh sb="2" eb="4">
      <t>フヨウ</t>
    </rPh>
    <rPh sb="4" eb="6">
      <t>カゾク</t>
    </rPh>
    <rPh sb="10" eb="12">
      <t>バアイ</t>
    </rPh>
    <rPh sb="13" eb="15">
      <t>ショトク</t>
    </rPh>
    <rPh sb="17" eb="18">
      <t>マン</t>
    </rPh>
    <rPh sb="18" eb="20">
      <t>イカ</t>
    </rPh>
    <phoneticPr fontId="3"/>
  </si>
  <si>
    <t>配偶者控除所得税</t>
    <rPh sb="0" eb="3">
      <t>ハイグウシャ</t>
    </rPh>
    <rPh sb="3" eb="5">
      <t>コウジョ</t>
    </rPh>
    <rPh sb="5" eb="8">
      <t>ショトクゼイ</t>
    </rPh>
    <phoneticPr fontId="3"/>
  </si>
  <si>
    <t>寡婦  に　　</t>
    <rPh sb="0" eb="2">
      <t>カフ</t>
    </rPh>
    <phoneticPr fontId="3"/>
  </si>
  <si>
    <t>　扶養が子供［該当：1　非該当0］</t>
    <rPh sb="1" eb="3">
      <t>フヨウ</t>
    </rPh>
    <rPh sb="4" eb="6">
      <t>コドモ</t>
    </rPh>
    <phoneticPr fontId="3"/>
  </si>
  <si>
    <t>一人親　　［該当：1　非該当0］</t>
    <rPh sb="0" eb="2">
      <t>ヒトリ</t>
    </rPh>
    <rPh sb="2" eb="3">
      <t>オヤ</t>
    </rPh>
    <phoneticPr fontId="3"/>
  </si>
  <si>
    <t>②　夫と死別した後婚姻をしていない人又は夫の生死が明らかでない一定の人で、合計所得金額が500万円以下の人。</t>
    <phoneticPr fontId="9"/>
  </si>
  <si>
    <t>①　夫と離婚した後婚姻をしておらず、扶養親族がいる人で、合計所得金額が500万円以下の人。</t>
    <phoneticPr fontId="9"/>
  </si>
  <si>
    <t>①その人と事実上婚姻関係と同様の事情にあると認められる一定の人がいないこと。</t>
  </si>
  <si>
    <t>②生計を一にする総所得金額が48万以下の子がいること。</t>
    <rPh sb="1" eb="3">
      <t>セイケイ</t>
    </rPh>
    <rPh sb="4" eb="5">
      <t>1</t>
    </rPh>
    <rPh sb="8" eb="11">
      <t>ソウショトク</t>
    </rPh>
    <rPh sb="11" eb="13">
      <t>キンガク</t>
    </rPh>
    <rPh sb="16" eb="17">
      <t>マン</t>
    </rPh>
    <rPh sb="17" eb="19">
      <t>イカ</t>
    </rPh>
    <rPh sb="20" eb="21">
      <t>コ</t>
    </rPh>
    <phoneticPr fontId="9"/>
  </si>
  <si>
    <t>③合計所得金額が500万円以下であること。</t>
    <rPh sb="1" eb="3">
      <t>ゴウケイ</t>
    </rPh>
    <rPh sb="3" eb="5">
      <t>ショトク</t>
    </rPh>
    <rPh sb="5" eb="7">
      <t>キンガク</t>
    </rPh>
    <rPh sb="11" eb="13">
      <t>マンエン</t>
    </rPh>
    <rPh sb="13" eb="15">
      <t>イカ</t>
    </rPh>
    <phoneticPr fontId="9"/>
  </si>
  <si>
    <t>その年の12月31日の現況で、婚姻をしていないこと又は配偶者の生死の明らかでない一定の人のうち、次の三つの要件の全てに当てはまる人。</t>
  </si>
  <si>
    <t>ひとり親　</t>
    <rPh sb="3" eb="4">
      <t>オヤ</t>
    </rPh>
    <phoneticPr fontId="9"/>
  </si>
  <si>
    <t>　寡婦で扶養親族が子供に</t>
    <rPh sb="1" eb="3">
      <t>カフ</t>
    </rPh>
    <rPh sb="4" eb="6">
      <t>フヨウ</t>
    </rPh>
    <rPh sb="6" eb="8">
      <t>シンゾク</t>
    </rPh>
    <rPh sb="9" eb="11">
      <t>コドモ</t>
    </rPh>
    <phoneticPr fontId="3"/>
  </si>
  <si>
    <t>ひとり親　　に　　</t>
    <rPh sb="3" eb="4">
      <t>オヤ</t>
    </rPh>
    <phoneticPr fontId="3"/>
  </si>
  <si>
    <t>　［1］老人配偶者（70歳以上）　</t>
    <rPh sb="4" eb="6">
      <t>ロウジン</t>
    </rPh>
    <rPh sb="6" eb="9">
      <t>ハイグウシャ</t>
    </rPh>
    <rPh sb="12" eb="15">
      <t>サイイジョウ</t>
    </rPh>
    <phoneticPr fontId="3"/>
  </si>
  <si>
    <t>　［3］一般老人障害者（70歳以上）　</t>
    <rPh sb="4" eb="6">
      <t>イッパン</t>
    </rPh>
    <rPh sb="6" eb="8">
      <t>ロウジン</t>
    </rPh>
    <rPh sb="8" eb="11">
      <t>ショウガイシャ</t>
    </rPh>
    <rPh sb="14" eb="17">
      <t>サイイジョウ</t>
    </rPh>
    <phoneticPr fontId="3"/>
  </si>
  <si>
    <t>　［5］同居老人特別障害者（70歳以上）　</t>
    <rPh sb="4" eb="6">
      <t>ドウキョ</t>
    </rPh>
    <rPh sb="6" eb="8">
      <t>ロウジン</t>
    </rPh>
    <rPh sb="8" eb="10">
      <t>トクベツ</t>
    </rPh>
    <rPh sb="10" eb="13">
      <t>ショウガイシャ</t>
    </rPh>
    <phoneticPr fontId="3"/>
  </si>
  <si>
    <t>　［6］老人特別障害者（70歳以上）　</t>
    <rPh sb="4" eb="6">
      <t>ロウジン</t>
    </rPh>
    <rPh sb="6" eb="8">
      <t>トクベツ</t>
    </rPh>
    <rPh sb="8" eb="11">
      <t>ショウガイシャ</t>
    </rPh>
    <phoneticPr fontId="3"/>
  </si>
  <si>
    <t>特定扶養親族（19歳以上23歳未満）</t>
    <rPh sb="0" eb="2">
      <t>トクテイ</t>
    </rPh>
    <rPh sb="2" eb="4">
      <t>フヨウ</t>
    </rPh>
    <rPh sb="4" eb="6">
      <t>シンゾク</t>
    </rPh>
    <rPh sb="9" eb="12">
      <t>サイイジョウ</t>
    </rPh>
    <rPh sb="14" eb="17">
      <t>サイミマン</t>
    </rPh>
    <phoneticPr fontId="3"/>
  </si>
  <si>
    <t>老人扶養親族　(70歳以上)</t>
    <rPh sb="0" eb="2">
      <t>ロウジン</t>
    </rPh>
    <rPh sb="2" eb="4">
      <t>フヨウ</t>
    </rPh>
    <rPh sb="4" eb="6">
      <t>シンゾク</t>
    </rPh>
    <rPh sb="10" eb="13">
      <t>サイイジョウ</t>
    </rPh>
    <phoneticPr fontId="3"/>
  </si>
  <si>
    <t xml:space="preserve"> 　 源泉徴収税額</t>
    <rPh sb="3" eb="5">
      <t>ゲンセン</t>
    </rPh>
    <rPh sb="5" eb="7">
      <t>チョウシュウ</t>
    </rPh>
    <rPh sb="7" eb="9">
      <t>ゼイガク</t>
    </rPh>
    <phoneticPr fontId="3"/>
  </si>
  <si>
    <t>合計所得</t>
    <rPh sb="0" eb="2">
      <t>ゴウケイ</t>
    </rPh>
    <rPh sb="2" eb="4">
      <t>ショトク</t>
    </rPh>
    <phoneticPr fontId="3"/>
  </si>
  <si>
    <t>3.扶養控除</t>
    <rPh sb="2" eb="4">
      <t>フヨウ</t>
    </rPh>
    <rPh sb="4" eb="6">
      <t>コウジョ</t>
    </rPh>
    <phoneticPr fontId="3"/>
  </si>
  <si>
    <t>4.障害者控除</t>
    <rPh sb="2" eb="5">
      <t>ショウガイシャ</t>
    </rPh>
    <rPh sb="5" eb="7">
      <t>コウジョ</t>
    </rPh>
    <phoneticPr fontId="3"/>
  </si>
  <si>
    <t>5.所得金額</t>
    <rPh sb="2" eb="4">
      <t>ショトク</t>
    </rPh>
    <rPh sb="4" eb="6">
      <t>キンガク</t>
    </rPh>
    <phoneticPr fontId="3"/>
  </si>
  <si>
    <t>6.所得控除</t>
    <phoneticPr fontId="3"/>
  </si>
  <si>
    <t>7.税額控除</t>
    <phoneticPr fontId="3"/>
  </si>
  <si>
    <t>8.事業税項目</t>
    <rPh sb="2" eb="5">
      <t>ジギョウゼイ</t>
    </rPh>
    <rPh sb="5" eb="7">
      <t>コウモク</t>
    </rPh>
    <phoneticPr fontId="3"/>
  </si>
  <si>
    <t>132万以下</t>
    <rPh sb="3" eb="4">
      <t>マン</t>
    </rPh>
    <rPh sb="4" eb="6">
      <t>イカ</t>
    </rPh>
    <phoneticPr fontId="3"/>
  </si>
  <si>
    <t>132万超336万以下</t>
    <rPh sb="3" eb="4">
      <t>マン</t>
    </rPh>
    <rPh sb="4" eb="5">
      <t>チョウ</t>
    </rPh>
    <rPh sb="8" eb="9">
      <t>マン</t>
    </rPh>
    <rPh sb="9" eb="11">
      <t>イカ</t>
    </rPh>
    <phoneticPr fontId="3"/>
  </si>
  <si>
    <t>336万超489万以下</t>
    <rPh sb="3" eb="4">
      <t>マン</t>
    </rPh>
    <rPh sb="4" eb="5">
      <t>チョウ</t>
    </rPh>
    <rPh sb="8" eb="9">
      <t>マン</t>
    </rPh>
    <rPh sb="9" eb="11">
      <t>イカ</t>
    </rPh>
    <phoneticPr fontId="3"/>
  </si>
  <si>
    <t>489万超655万以下</t>
    <rPh sb="3" eb="4">
      <t>マン</t>
    </rPh>
    <rPh sb="4" eb="5">
      <t>チョウ</t>
    </rPh>
    <rPh sb="8" eb="9">
      <t>マン</t>
    </rPh>
    <rPh sb="9" eb="11">
      <t>イカ</t>
    </rPh>
    <phoneticPr fontId="3"/>
  </si>
  <si>
    <t>655万超2350万以下</t>
    <rPh sb="3" eb="4">
      <t>マン</t>
    </rPh>
    <rPh sb="4" eb="5">
      <t>チョウ</t>
    </rPh>
    <rPh sb="9" eb="10">
      <t>マン</t>
    </rPh>
    <rPh sb="10" eb="12">
      <t>イカ</t>
    </rPh>
    <phoneticPr fontId="3"/>
  </si>
  <si>
    <t>2350万超</t>
    <rPh sb="4" eb="5">
      <t>マン</t>
    </rPh>
    <rPh sb="5" eb="6">
      <t>チョウ</t>
    </rPh>
    <phoneticPr fontId="3"/>
  </si>
  <si>
    <t>　所得85万円以下</t>
    <rPh sb="1" eb="3">
      <t>ショトク</t>
    </rPh>
    <rPh sb="5" eb="6">
      <t>マン</t>
    </rPh>
    <rPh sb="6" eb="7">
      <t>エン</t>
    </rPh>
    <rPh sb="7" eb="9">
      <t>イカ</t>
    </rPh>
    <phoneticPr fontId="3"/>
  </si>
  <si>
    <t>　所得85万円超90万円以下</t>
    <rPh sb="1" eb="3">
      <t>ショトク</t>
    </rPh>
    <rPh sb="5" eb="7">
      <t>マンエン</t>
    </rPh>
    <rPh sb="7" eb="8">
      <t>チョウ</t>
    </rPh>
    <rPh sb="10" eb="11">
      <t>マン</t>
    </rPh>
    <rPh sb="11" eb="12">
      <t>エン</t>
    </rPh>
    <rPh sb="12" eb="14">
      <t>イカ</t>
    </rPh>
    <phoneticPr fontId="3"/>
  </si>
  <si>
    <t>　所得90万円超95万円以下</t>
    <rPh sb="1" eb="3">
      <t>ショトク</t>
    </rPh>
    <rPh sb="5" eb="7">
      <t>マンエン</t>
    </rPh>
    <rPh sb="7" eb="8">
      <t>チョウ</t>
    </rPh>
    <rPh sb="10" eb="11">
      <t>マン</t>
    </rPh>
    <rPh sb="11" eb="12">
      <t>エン</t>
    </rPh>
    <rPh sb="12" eb="14">
      <t>イカ</t>
    </rPh>
    <phoneticPr fontId="3"/>
  </si>
  <si>
    <t>　所得95万円超100万円以下</t>
    <rPh sb="1" eb="3">
      <t>ショトク</t>
    </rPh>
    <rPh sb="5" eb="7">
      <t>マンエン</t>
    </rPh>
    <rPh sb="7" eb="8">
      <t>チョウ</t>
    </rPh>
    <rPh sb="11" eb="12">
      <t>マン</t>
    </rPh>
    <rPh sb="12" eb="13">
      <t>エン</t>
    </rPh>
    <rPh sb="13" eb="15">
      <t>イカ</t>
    </rPh>
    <phoneticPr fontId="3"/>
  </si>
  <si>
    <t>　所得100万円超105万円以下</t>
    <rPh sb="1" eb="3">
      <t>ショトク</t>
    </rPh>
    <rPh sb="6" eb="8">
      <t>マンエン</t>
    </rPh>
    <rPh sb="8" eb="9">
      <t>チョウ</t>
    </rPh>
    <rPh sb="12" eb="13">
      <t>マン</t>
    </rPh>
    <rPh sb="13" eb="14">
      <t>エン</t>
    </rPh>
    <rPh sb="14" eb="16">
      <t>イカ</t>
    </rPh>
    <phoneticPr fontId="3"/>
  </si>
  <si>
    <t>　所得105万円超110万円以下</t>
    <rPh sb="1" eb="3">
      <t>ショトク</t>
    </rPh>
    <rPh sb="6" eb="8">
      <t>マンエン</t>
    </rPh>
    <rPh sb="8" eb="9">
      <t>チョウ</t>
    </rPh>
    <rPh sb="12" eb="13">
      <t>マン</t>
    </rPh>
    <rPh sb="13" eb="14">
      <t>エン</t>
    </rPh>
    <rPh sb="14" eb="16">
      <t>イカ</t>
    </rPh>
    <phoneticPr fontId="3"/>
  </si>
  <si>
    <t>　所得110万円超115万円以下</t>
    <rPh sb="1" eb="3">
      <t>ショトク</t>
    </rPh>
    <rPh sb="6" eb="8">
      <t>マンエン</t>
    </rPh>
    <rPh sb="8" eb="9">
      <t>チョウ</t>
    </rPh>
    <rPh sb="12" eb="13">
      <t>マン</t>
    </rPh>
    <rPh sb="13" eb="14">
      <t>エン</t>
    </rPh>
    <rPh sb="14" eb="16">
      <t>イカ</t>
    </rPh>
    <phoneticPr fontId="3"/>
  </si>
  <si>
    <t>　所得115万円超120万円以下</t>
    <rPh sb="1" eb="3">
      <t>ショトク</t>
    </rPh>
    <rPh sb="6" eb="8">
      <t>マンエン</t>
    </rPh>
    <rPh sb="8" eb="9">
      <t>チョウ</t>
    </rPh>
    <rPh sb="12" eb="13">
      <t>マン</t>
    </rPh>
    <rPh sb="13" eb="14">
      <t>エン</t>
    </rPh>
    <rPh sb="14" eb="16">
      <t>イカ</t>
    </rPh>
    <phoneticPr fontId="3"/>
  </si>
  <si>
    <t>　所得120万円超123万円以下</t>
    <rPh sb="1" eb="3">
      <t>ショトク</t>
    </rPh>
    <rPh sb="6" eb="8">
      <t>マンエン</t>
    </rPh>
    <rPh sb="8" eb="9">
      <t>チョウ</t>
    </rPh>
    <rPh sb="12" eb="13">
      <t>マン</t>
    </rPh>
    <rPh sb="13" eb="14">
      <t>エン</t>
    </rPh>
    <rPh sb="14" eb="16">
      <t>イカ</t>
    </rPh>
    <phoneticPr fontId="3"/>
  </si>
  <si>
    <t>580,000円以下</t>
    <rPh sb="7" eb="8">
      <t>エン</t>
    </rPh>
    <rPh sb="8" eb="10">
      <t>イカ</t>
    </rPh>
    <phoneticPr fontId="3"/>
  </si>
  <si>
    <t>年　齢(令和7年12月31日時点)　</t>
    <rPh sb="0" eb="1">
      <t>トシ</t>
    </rPh>
    <rPh sb="2" eb="3">
      <t>ヨワイ</t>
    </rPh>
    <rPh sb="4" eb="6">
      <t>レイワ</t>
    </rPh>
    <rPh sb="7" eb="8">
      <t>ネン</t>
    </rPh>
    <rPh sb="10" eb="11">
      <t>ガツ</t>
    </rPh>
    <rPh sb="13" eb="14">
      <t>ニチ</t>
    </rPh>
    <rPh sb="14" eb="16">
      <t>ジテン</t>
    </rPh>
    <phoneticPr fontId="3"/>
  </si>
  <si>
    <t>1.本人情報～8.事業税項目までの黄色のセル内に、該当する数字又は金額を入力してください</t>
    <rPh sb="2" eb="4">
      <t>ホンニン</t>
    </rPh>
    <rPh sb="4" eb="6">
      <t>ジョウホウ</t>
    </rPh>
    <rPh sb="9" eb="12">
      <t>ジギョウゼイ</t>
    </rPh>
    <rPh sb="12" eb="14">
      <t>コウモク</t>
    </rPh>
    <rPh sb="17" eb="19">
      <t>キイロ</t>
    </rPh>
    <rPh sb="22" eb="23">
      <t>ナイ</t>
    </rPh>
    <rPh sb="25" eb="27">
      <t>ガイトウ</t>
    </rPh>
    <rPh sb="29" eb="31">
      <t>スウジ</t>
    </rPh>
    <rPh sb="31" eb="32">
      <t>マタ</t>
    </rPh>
    <rPh sb="33" eb="35">
      <t>キンガク</t>
    </rPh>
    <rPh sb="36" eb="38">
      <t>ニュウリョク</t>
    </rPh>
    <phoneticPr fontId="3"/>
  </si>
  <si>
    <t>　　　　　　 ↓</t>
    <phoneticPr fontId="3"/>
  </si>
  <si>
    <t>生計を一にする親族（配偶者を除く）で所得金額が58万円以下(給与収入のみの場合は年収123万円以下)の人をいいます。</t>
    <rPh sb="0" eb="2">
      <t>セイケイ</t>
    </rPh>
    <rPh sb="3" eb="4">
      <t>イツ</t>
    </rPh>
    <rPh sb="7" eb="9">
      <t>シンゾク</t>
    </rPh>
    <rPh sb="10" eb="13">
      <t>ハイグウシャ</t>
    </rPh>
    <rPh sb="14" eb="15">
      <t>ノゾ</t>
    </rPh>
    <rPh sb="18" eb="20">
      <t>ショトク</t>
    </rPh>
    <rPh sb="20" eb="22">
      <t>キンガク</t>
    </rPh>
    <rPh sb="25" eb="27">
      <t>マンエン</t>
    </rPh>
    <rPh sb="27" eb="29">
      <t>イカ</t>
    </rPh>
    <rPh sb="30" eb="32">
      <t>キュウヨ</t>
    </rPh>
    <rPh sb="32" eb="34">
      <t>シュウニュウ</t>
    </rPh>
    <rPh sb="37" eb="39">
      <t>バアイ</t>
    </rPh>
    <rPh sb="40" eb="42">
      <t>ネンシュウ</t>
    </rPh>
    <rPh sb="45" eb="46">
      <t>マン</t>
    </rPh>
    <rPh sb="46" eb="49">
      <t>エンイカ</t>
    </rPh>
    <rPh sb="51" eb="52">
      <t>ヒト</t>
    </rPh>
    <phoneticPr fontId="9"/>
  </si>
  <si>
    <t>②</t>
  </si>
  <si>
    <t>住宅借入金等特別控除</t>
  </si>
  <si>
    <t>円</t>
  </si>
  <si>
    <t>①源泉所得税</t>
    <phoneticPr fontId="3"/>
  </si>
  <si>
    <t>a</t>
    <phoneticPr fontId="3"/>
  </si>
  <si>
    <t>b</t>
    <phoneticPr fontId="3"/>
  </si>
  <si>
    <t>c</t>
    <phoneticPr fontId="3"/>
  </si>
  <si>
    <t>b</t>
    <phoneticPr fontId="3"/>
  </si>
  <si>
    <t>住宅借入金等特別控除</t>
    <rPh sb="0" eb="2">
      <t>ジュウタク</t>
    </rPh>
    <rPh sb="2" eb="5">
      <t>カリイレキン</t>
    </rPh>
    <rPh sb="5" eb="6">
      <t>トウ</t>
    </rPh>
    <rPh sb="6" eb="8">
      <t>トクベツ</t>
    </rPh>
    <rPh sb="8" eb="10">
      <t>コウジョ</t>
    </rPh>
    <phoneticPr fontId="3"/>
  </si>
  <si>
    <t>該当数字あり非該当0</t>
    <rPh sb="0" eb="2">
      <t>ガイトウ</t>
    </rPh>
    <rPh sb="2" eb="4">
      <t>スウジ</t>
    </rPh>
    <rPh sb="6" eb="9">
      <t>ヒガイトウ</t>
    </rPh>
    <phoneticPr fontId="3"/>
  </si>
  <si>
    <t>（住宅借入金の年末残高×0.7%又は1.0%）</t>
    <rPh sb="1" eb="3">
      <t>ジュウタク</t>
    </rPh>
    <rPh sb="3" eb="6">
      <t>カリイレキン</t>
    </rPh>
    <rPh sb="7" eb="9">
      <t>ネンマツ</t>
    </rPh>
    <rPh sb="9" eb="11">
      <t>ザンダカ</t>
    </rPh>
    <rPh sb="16" eb="17">
      <t>マタ</t>
    </rPh>
    <phoneticPr fontId="3"/>
  </si>
  <si>
    <t>計算後控除限度額</t>
    <rPh sb="5" eb="7">
      <t>ゲンド</t>
    </rPh>
    <phoneticPr fontId="3"/>
  </si>
  <si>
    <t>一般扶養親族（16歳以上19歳未満）</t>
    <rPh sb="0" eb="2">
      <t>イッパン</t>
    </rPh>
    <rPh sb="2" eb="4">
      <t>フヨウ</t>
    </rPh>
    <rPh sb="4" eb="6">
      <t>シンゾク</t>
    </rPh>
    <rPh sb="9" eb="10">
      <t>サイ</t>
    </rPh>
    <rPh sb="10" eb="12">
      <t>イジョウ</t>
    </rPh>
    <rPh sb="14" eb="15">
      <t>サイ</t>
    </rPh>
    <rPh sb="15" eb="17">
      <t>ミマン</t>
    </rPh>
    <phoneticPr fontId="3"/>
  </si>
  <si>
    <t>一般扶養親族（16歳以上19歳未満）</t>
    <phoneticPr fontId="3"/>
  </si>
  <si>
    <t>一般扶養親族（上記以外）</t>
    <rPh sb="0" eb="2">
      <t>イッパン</t>
    </rPh>
    <rPh sb="2" eb="4">
      <t>フヨウ</t>
    </rPh>
    <rPh sb="4" eb="6">
      <t>シンゾク</t>
    </rPh>
    <rPh sb="7" eb="9">
      <t>ジョウキ</t>
    </rPh>
    <rPh sb="9" eb="11">
      <t>イガイ</t>
    </rPh>
    <phoneticPr fontId="3"/>
  </si>
  <si>
    <t>　　　　　所得85万円以下</t>
    <rPh sb="5" eb="7">
      <t>ショトク</t>
    </rPh>
    <rPh sb="9" eb="10">
      <t>マン</t>
    </rPh>
    <rPh sb="10" eb="11">
      <t>エン</t>
    </rPh>
    <rPh sb="11" eb="13">
      <t>イカ</t>
    </rPh>
    <phoneticPr fontId="3"/>
  </si>
  <si>
    <t>　　　　　所得85万円超90万円以下</t>
    <rPh sb="5" eb="7">
      <t>ショトク</t>
    </rPh>
    <rPh sb="9" eb="11">
      <t>マンエン</t>
    </rPh>
    <rPh sb="11" eb="12">
      <t>チョウ</t>
    </rPh>
    <rPh sb="14" eb="15">
      <t>マン</t>
    </rPh>
    <rPh sb="15" eb="16">
      <t>エン</t>
    </rPh>
    <rPh sb="16" eb="18">
      <t>イカ</t>
    </rPh>
    <phoneticPr fontId="3"/>
  </si>
  <si>
    <t>　　　　　所得90万円超95万円以下</t>
    <rPh sb="5" eb="7">
      <t>ショトク</t>
    </rPh>
    <rPh sb="9" eb="11">
      <t>マンエン</t>
    </rPh>
    <rPh sb="11" eb="12">
      <t>チョウ</t>
    </rPh>
    <rPh sb="14" eb="15">
      <t>マン</t>
    </rPh>
    <rPh sb="15" eb="16">
      <t>エン</t>
    </rPh>
    <rPh sb="16" eb="18">
      <t>イカ</t>
    </rPh>
    <phoneticPr fontId="3"/>
  </si>
  <si>
    <t>　　　　　所得95万円超100万円以下</t>
    <rPh sb="5" eb="7">
      <t>ショトク</t>
    </rPh>
    <rPh sb="9" eb="11">
      <t>マンエン</t>
    </rPh>
    <rPh sb="11" eb="12">
      <t>チョウ</t>
    </rPh>
    <rPh sb="15" eb="16">
      <t>マン</t>
    </rPh>
    <rPh sb="16" eb="17">
      <t>エン</t>
    </rPh>
    <rPh sb="17" eb="19">
      <t>イカ</t>
    </rPh>
    <phoneticPr fontId="3"/>
  </si>
  <si>
    <t>　　　　　所得100万円超105万円以下</t>
    <rPh sb="5" eb="7">
      <t>ショトク</t>
    </rPh>
    <rPh sb="10" eb="12">
      <t>マンエン</t>
    </rPh>
    <rPh sb="12" eb="13">
      <t>チョウ</t>
    </rPh>
    <rPh sb="16" eb="17">
      <t>マン</t>
    </rPh>
    <rPh sb="17" eb="18">
      <t>エン</t>
    </rPh>
    <rPh sb="18" eb="20">
      <t>イカ</t>
    </rPh>
    <phoneticPr fontId="3"/>
  </si>
  <si>
    <t>　　　　　所得105万円超110万円以下</t>
    <rPh sb="5" eb="7">
      <t>ショトク</t>
    </rPh>
    <rPh sb="10" eb="12">
      <t>マンエン</t>
    </rPh>
    <rPh sb="12" eb="13">
      <t>チョウ</t>
    </rPh>
    <rPh sb="16" eb="17">
      <t>マン</t>
    </rPh>
    <rPh sb="17" eb="18">
      <t>エン</t>
    </rPh>
    <rPh sb="18" eb="20">
      <t>イカ</t>
    </rPh>
    <phoneticPr fontId="3"/>
  </si>
  <si>
    <t>　　　　　所得110万円超115万円以下</t>
    <rPh sb="5" eb="7">
      <t>ショトク</t>
    </rPh>
    <rPh sb="10" eb="12">
      <t>マンエン</t>
    </rPh>
    <rPh sb="12" eb="13">
      <t>チョウ</t>
    </rPh>
    <rPh sb="16" eb="17">
      <t>マン</t>
    </rPh>
    <rPh sb="17" eb="18">
      <t>エン</t>
    </rPh>
    <rPh sb="18" eb="20">
      <t>イカ</t>
    </rPh>
    <phoneticPr fontId="3"/>
  </si>
  <si>
    <t>　　　　　所得115万円超120万円以下</t>
    <rPh sb="5" eb="7">
      <t>ショトク</t>
    </rPh>
    <rPh sb="10" eb="12">
      <t>マンエン</t>
    </rPh>
    <rPh sb="12" eb="13">
      <t>チョウ</t>
    </rPh>
    <rPh sb="16" eb="17">
      <t>マン</t>
    </rPh>
    <rPh sb="17" eb="18">
      <t>エン</t>
    </rPh>
    <rPh sb="18" eb="20">
      <t>イカ</t>
    </rPh>
    <phoneticPr fontId="3"/>
  </si>
  <si>
    <t>　　　　　所得120万円超123万円以下</t>
    <rPh sb="5" eb="7">
      <t>ショトク</t>
    </rPh>
    <rPh sb="10" eb="12">
      <t>マンエン</t>
    </rPh>
    <rPh sb="12" eb="13">
      <t>チョウ</t>
    </rPh>
    <rPh sb="16" eb="17">
      <t>マン</t>
    </rPh>
    <rPh sb="17" eb="18">
      <t>エン</t>
    </rPh>
    <rPh sb="18" eb="20">
      <t>イカ</t>
    </rPh>
    <phoneticPr fontId="3"/>
  </si>
  <si>
    <t>住宅借入金年末残高</t>
    <rPh sb="0" eb="2">
      <t>ジュウタク</t>
    </rPh>
    <rPh sb="2" eb="5">
      <t>カリイレキン</t>
    </rPh>
    <rPh sb="5" eb="7">
      <t>ネンマツ</t>
    </rPh>
    <rPh sb="7" eb="9">
      <t>ザンダカ</t>
    </rPh>
    <phoneticPr fontId="3"/>
  </si>
  <si>
    <t>控除率</t>
    <rPh sb="0" eb="3">
      <t>コウジョリツ</t>
    </rPh>
    <phoneticPr fontId="3"/>
  </si>
  <si>
    <t>控除限度額</t>
    <rPh sb="0" eb="2">
      <t>コウジョ</t>
    </rPh>
    <rPh sb="2" eb="5">
      <t>ゲンドガク</t>
    </rPh>
    <phoneticPr fontId="3"/>
  </si>
  <si>
    <t>（住宅の区分に応じた上限を超えないようにして下さい）</t>
    <rPh sb="1" eb="3">
      <t>ジュウタク</t>
    </rPh>
    <rPh sb="4" eb="6">
      <t>クブン</t>
    </rPh>
    <rPh sb="7" eb="8">
      <t>オウ</t>
    </rPh>
    <rPh sb="10" eb="12">
      <t>ジョウゲン</t>
    </rPh>
    <rPh sb="13" eb="14">
      <t>コ</t>
    </rPh>
    <rPh sb="22" eb="23">
      <t>クダ</t>
    </rPh>
    <phoneticPr fontId="3"/>
  </si>
  <si>
    <t>b　平成28年1月～令和3年12月居住分で特定取得(消費税8%か10%)の場合又は令和4年居住分で新型コロナ特措法の居住用期間の特例を受けた場合</t>
    <rPh sb="2" eb="4">
      <t>ヘイセイ</t>
    </rPh>
    <rPh sb="8" eb="9">
      <t>ガツ</t>
    </rPh>
    <rPh sb="10" eb="12">
      <t>レイワ</t>
    </rPh>
    <rPh sb="13" eb="14">
      <t>ネン</t>
    </rPh>
    <rPh sb="16" eb="17">
      <t>ガツ</t>
    </rPh>
    <rPh sb="17" eb="19">
      <t>キョジュウ</t>
    </rPh>
    <rPh sb="19" eb="20">
      <t>ブン</t>
    </rPh>
    <rPh sb="21" eb="23">
      <t>トクテイ</t>
    </rPh>
    <rPh sb="23" eb="25">
      <t>シュトク</t>
    </rPh>
    <rPh sb="26" eb="29">
      <t>ショウヒゼイ</t>
    </rPh>
    <rPh sb="37" eb="39">
      <t>バアイ</t>
    </rPh>
    <rPh sb="39" eb="40">
      <t>マタ</t>
    </rPh>
    <rPh sb="41" eb="43">
      <t>レイワ</t>
    </rPh>
    <rPh sb="44" eb="45">
      <t>ネン</t>
    </rPh>
    <rPh sb="45" eb="47">
      <t>キョジュウ</t>
    </rPh>
    <rPh sb="47" eb="48">
      <t>ブン</t>
    </rPh>
    <rPh sb="49" eb="51">
      <t>シンガタ</t>
    </rPh>
    <rPh sb="54" eb="57">
      <t>トクソホウ</t>
    </rPh>
    <rPh sb="58" eb="61">
      <t>キョジュウヨウ</t>
    </rPh>
    <rPh sb="61" eb="63">
      <t>キカン</t>
    </rPh>
    <rPh sb="64" eb="66">
      <t>トクレイ</t>
    </rPh>
    <rPh sb="67" eb="68">
      <t>ウ</t>
    </rPh>
    <rPh sb="70" eb="72">
      <t>バアイ</t>
    </rPh>
    <phoneticPr fontId="3"/>
  </si>
  <si>
    <t>a　令和7年居住分</t>
    <rPh sb="2" eb="4">
      <t>レイワ</t>
    </rPh>
    <rPh sb="5" eb="6">
      <t>ネン</t>
    </rPh>
    <rPh sb="6" eb="8">
      <t>キョジュウ</t>
    </rPh>
    <rPh sb="8" eb="9">
      <t>ブン</t>
    </rPh>
    <phoneticPr fontId="3"/>
  </si>
  <si>
    <t>控除限度額</t>
    <rPh sb="0" eb="2">
      <t>コウジョ</t>
    </rPh>
    <rPh sb="2" eb="4">
      <t>ゲンド</t>
    </rPh>
    <rPh sb="4" eb="5">
      <t>ガク</t>
    </rPh>
    <phoneticPr fontId="3"/>
  </si>
  <si>
    <t>a+c</t>
    <phoneticPr fontId="3"/>
  </si>
  <si>
    <t>計算後控除限度額</t>
    <rPh sb="0" eb="2">
      <t>ケイサン</t>
    </rPh>
    <rPh sb="2" eb="3">
      <t>ゴ</t>
    </rPh>
    <rPh sb="3" eb="5">
      <t>コウジョ</t>
    </rPh>
    <rPh sb="5" eb="7">
      <t>ゲンド</t>
    </rPh>
    <rPh sb="7" eb="8">
      <t>ガク</t>
    </rPh>
    <phoneticPr fontId="3"/>
  </si>
  <si>
    <t>又は</t>
    <rPh sb="0" eb="1">
      <t>マタ</t>
    </rPh>
    <phoneticPr fontId="3"/>
  </si>
  <si>
    <t>居住割合</t>
    <rPh sb="0" eb="2">
      <t>キョジュウ</t>
    </rPh>
    <rPh sb="2" eb="4">
      <t>ワリアイ</t>
    </rPh>
    <phoneticPr fontId="3"/>
  </si>
  <si>
    <t>（100%でない場合居住割合を入力して下さい）</t>
    <rPh sb="8" eb="10">
      <t>バアイ</t>
    </rPh>
    <rPh sb="10" eb="12">
      <t>キョジュウ</t>
    </rPh>
    <rPh sb="12" eb="14">
      <t>ワリアイ</t>
    </rPh>
    <rPh sb="15" eb="17">
      <t>ニュウリョク</t>
    </rPh>
    <rPh sb="19" eb="20">
      <t>クダ</t>
    </rPh>
    <phoneticPr fontId="3"/>
  </si>
  <si>
    <t>%</t>
    <phoneticPr fontId="3"/>
  </si>
  <si>
    <t>円</t>
    <rPh sb="0" eb="1">
      <t>エン</t>
    </rPh>
    <phoneticPr fontId="3"/>
  </si>
  <si>
    <t>　　　又は</t>
    <rPh sb="3" eb="4">
      <t>マタ</t>
    </rPh>
    <phoneticPr fontId="3"/>
  </si>
  <si>
    <t>c　平成28年1月以降居住分でaｂ以外</t>
    <rPh sb="2" eb="4">
      <t>ヘイセイ</t>
    </rPh>
    <rPh sb="6" eb="7">
      <t>ネン</t>
    </rPh>
    <rPh sb="8" eb="9">
      <t>ガツ</t>
    </rPh>
    <rPh sb="9" eb="11">
      <t>イコウ</t>
    </rPh>
    <rPh sb="11" eb="13">
      <t>キョジュウ</t>
    </rPh>
    <rPh sb="13" eb="14">
      <t>ブン</t>
    </rPh>
    <rPh sb="17" eb="19">
      <t>イガイ</t>
    </rPh>
    <phoneticPr fontId="3"/>
  </si>
  <si>
    <t>第１種事業所得</t>
    <rPh sb="0" eb="3">
      <t>ダイイッシュ</t>
    </rPh>
    <rPh sb="3" eb="5">
      <t>ジギョウ</t>
    </rPh>
    <rPh sb="5" eb="7">
      <t>ショトク</t>
    </rPh>
    <phoneticPr fontId="3"/>
  </si>
  <si>
    <t>第2種事業所得</t>
    <rPh sb="0" eb="1">
      <t>ダイ</t>
    </rPh>
    <rPh sb="2" eb="3">
      <t>シュ</t>
    </rPh>
    <rPh sb="3" eb="5">
      <t>ジギョウ</t>
    </rPh>
    <rPh sb="5" eb="7">
      <t>ショトク</t>
    </rPh>
    <phoneticPr fontId="3"/>
  </si>
  <si>
    <t>第3種事業所得</t>
    <rPh sb="0" eb="1">
      <t>ダイ</t>
    </rPh>
    <rPh sb="2" eb="3">
      <t>シュ</t>
    </rPh>
    <rPh sb="3" eb="5">
      <t>ジギョウ</t>
    </rPh>
    <rPh sb="5" eb="7">
      <t>ショトク</t>
    </rPh>
    <phoneticPr fontId="3"/>
  </si>
  <si>
    <t>第4種事業所得</t>
    <rPh sb="0" eb="1">
      <t>ダイ</t>
    </rPh>
    <rPh sb="2" eb="3">
      <t>シュ</t>
    </rPh>
    <rPh sb="3" eb="5">
      <t>ジギョウ</t>
    </rPh>
    <rPh sb="5" eb="7">
      <t>ショトク</t>
    </rPh>
    <phoneticPr fontId="3"/>
  </si>
  <si>
    <t>按</t>
    <rPh sb="0" eb="1">
      <t>アン</t>
    </rPh>
    <phoneticPr fontId="3"/>
  </si>
  <si>
    <t>分</t>
  </si>
  <si>
    <t>税</t>
    <rPh sb="0" eb="1">
      <t>ゼイ</t>
    </rPh>
    <phoneticPr fontId="3"/>
  </si>
  <si>
    <t>額</t>
  </si>
  <si>
    <t>営　　　　　業 (4%)</t>
    <phoneticPr fontId="3"/>
  </si>
  <si>
    <t>不　　動　　産 (5%)</t>
    <phoneticPr fontId="3"/>
  </si>
  <si>
    <t>営　　　　　業 (3%)</t>
    <phoneticPr fontId="3"/>
  </si>
  <si>
    <t>額</t>
    <rPh sb="0" eb="1">
      <t>ガク</t>
    </rPh>
    <phoneticPr fontId="3"/>
  </si>
  <si>
    <t>営業 不動産＋第1種事業</t>
    <rPh sb="0" eb="2">
      <t>エイギョウ</t>
    </rPh>
    <rPh sb="3" eb="6">
      <t>フドウサン</t>
    </rPh>
    <rPh sb="7" eb="8">
      <t>ダイ</t>
    </rPh>
    <rPh sb="9" eb="10">
      <t>シュ</t>
    </rPh>
    <rPh sb="10" eb="12">
      <t>ジギョウ</t>
    </rPh>
    <phoneticPr fontId="3"/>
  </si>
  <si>
    <t>営業 不動産＋第2種事業</t>
    <rPh sb="0" eb="2">
      <t>エイギョウ</t>
    </rPh>
    <rPh sb="3" eb="6">
      <t>フドウサン</t>
    </rPh>
    <rPh sb="7" eb="8">
      <t>ダイ</t>
    </rPh>
    <rPh sb="9" eb="10">
      <t>シュ</t>
    </rPh>
    <rPh sb="10" eb="12">
      <t>ジギョウ</t>
    </rPh>
    <phoneticPr fontId="3"/>
  </si>
  <si>
    <t>営業 不動産＋第3種事業</t>
    <rPh sb="0" eb="2">
      <t>エイギョウ</t>
    </rPh>
    <rPh sb="3" eb="6">
      <t>フドウサン</t>
    </rPh>
    <rPh sb="7" eb="8">
      <t>ダイ</t>
    </rPh>
    <rPh sb="9" eb="10">
      <t>シュ</t>
    </rPh>
    <rPh sb="10" eb="12">
      <t>ジギョウ</t>
    </rPh>
    <phoneticPr fontId="3"/>
  </si>
  <si>
    <t>営業 不動産＋第4種事業</t>
    <rPh sb="0" eb="2">
      <t>エイギョウ</t>
    </rPh>
    <rPh sb="3" eb="6">
      <t>フドウサン</t>
    </rPh>
    <rPh sb="7" eb="8">
      <t>ダイ</t>
    </rPh>
    <rPh sb="9" eb="10">
      <t>シュ</t>
    </rPh>
    <rPh sb="10" eb="12">
      <t>ジギョウ</t>
    </rPh>
    <phoneticPr fontId="3"/>
  </si>
  <si>
    <t>不動産 不動産＋第1種事業</t>
    <rPh sb="0" eb="3">
      <t>フドウサン</t>
    </rPh>
    <rPh sb="4" eb="7">
      <t>フドウサン</t>
    </rPh>
    <rPh sb="8" eb="9">
      <t>ダイ</t>
    </rPh>
    <rPh sb="10" eb="11">
      <t>シュ</t>
    </rPh>
    <rPh sb="11" eb="13">
      <t>ジギョウ</t>
    </rPh>
    <phoneticPr fontId="3"/>
  </si>
  <si>
    <t>不動産 不動産＋第2種事業</t>
    <rPh sb="0" eb="3">
      <t>フドウサン</t>
    </rPh>
    <rPh sb="4" eb="7">
      <t>フドウサン</t>
    </rPh>
    <rPh sb="8" eb="9">
      <t>ダイ</t>
    </rPh>
    <rPh sb="10" eb="11">
      <t>シュ</t>
    </rPh>
    <rPh sb="11" eb="13">
      <t>ジギョウ</t>
    </rPh>
    <phoneticPr fontId="3"/>
  </si>
  <si>
    <t>不動産 不動産＋第3種事業</t>
    <rPh sb="0" eb="3">
      <t>フドウサン</t>
    </rPh>
    <rPh sb="4" eb="7">
      <t>フドウサン</t>
    </rPh>
    <rPh sb="8" eb="9">
      <t>ダイ</t>
    </rPh>
    <rPh sb="10" eb="11">
      <t>シュ</t>
    </rPh>
    <rPh sb="11" eb="13">
      <t>ジギョウ</t>
    </rPh>
    <phoneticPr fontId="3"/>
  </si>
  <si>
    <t>不動産 不動産＋第4種事業</t>
    <rPh sb="0" eb="3">
      <t>フドウサン</t>
    </rPh>
    <rPh sb="4" eb="7">
      <t>フドウサン</t>
    </rPh>
    <rPh sb="8" eb="9">
      <t>ダイ</t>
    </rPh>
    <rPh sb="10" eb="11">
      <t>シュ</t>
    </rPh>
    <rPh sb="11" eb="13">
      <t>ジギョウ</t>
    </rPh>
    <phoneticPr fontId="3"/>
  </si>
  <si>
    <t xml:space="preserve"> 所　</t>
    <rPh sb="1" eb="2">
      <t>ショ</t>
    </rPh>
    <phoneticPr fontId="3"/>
  </si>
  <si>
    <t>事</t>
    <rPh sb="0" eb="1">
      <t>ジ</t>
    </rPh>
    <phoneticPr fontId="3"/>
  </si>
  <si>
    <t>業</t>
    <rPh sb="0" eb="1">
      <t>ギョウ</t>
    </rPh>
    <phoneticPr fontId="3"/>
  </si>
  <si>
    <t>主</t>
    <rPh sb="0" eb="1">
      <t>ヌシ</t>
    </rPh>
    <phoneticPr fontId="3"/>
  </si>
  <si>
    <t>控</t>
    <rPh sb="0" eb="1">
      <t>ヒカエ</t>
    </rPh>
    <phoneticPr fontId="3"/>
  </si>
  <si>
    <t>不動産＋第1種事業</t>
    <rPh sb="0" eb="3">
      <t>フドウサン</t>
    </rPh>
    <rPh sb="4" eb="5">
      <t>ダイ</t>
    </rPh>
    <rPh sb="6" eb="7">
      <t>シュ</t>
    </rPh>
    <rPh sb="7" eb="9">
      <t>ジギョウ</t>
    </rPh>
    <phoneticPr fontId="3"/>
  </si>
  <si>
    <t xml:space="preserve">営　　　　　業 </t>
    <phoneticPr fontId="3"/>
  </si>
  <si>
    <t xml:space="preserve">不　　動　　産 </t>
    <phoneticPr fontId="3"/>
  </si>
  <si>
    <t>営　　　　　業 (5%)</t>
    <phoneticPr fontId="3"/>
  </si>
  <si>
    <t>最終結果</t>
    <rPh sb="0" eb="2">
      <t>サイシュウ</t>
    </rPh>
    <rPh sb="2" eb="4">
      <t>ケッカ</t>
    </rPh>
    <phoneticPr fontId="3"/>
  </si>
  <si>
    <t>事業所得がある場合、［　］内の事業の種類の数字を入力して下さい。</t>
    <rPh sb="0" eb="2">
      <t>ジギョウ</t>
    </rPh>
    <rPh sb="2" eb="4">
      <t>ショトク</t>
    </rPh>
    <rPh sb="7" eb="9">
      <t>バアイ</t>
    </rPh>
    <rPh sb="15" eb="17">
      <t>ジギョウ</t>
    </rPh>
    <rPh sb="18" eb="20">
      <t>シュルイ</t>
    </rPh>
    <phoneticPr fontId="3"/>
  </si>
  <si>
    <t>税率</t>
    <rPh sb="0" eb="2">
      <t>ゼイリツ</t>
    </rPh>
    <phoneticPr fontId="3"/>
  </si>
  <si>
    <t>不動産＋[1]第１種事業</t>
    <rPh sb="0" eb="3">
      <t>フドウサン</t>
    </rPh>
    <rPh sb="7" eb="10">
      <t>ダイイッシュ</t>
    </rPh>
    <rPh sb="10" eb="12">
      <t>ジギョウ</t>
    </rPh>
    <phoneticPr fontId="3"/>
  </si>
  <si>
    <t>不動産＋[2]第2種事業</t>
    <rPh sb="0" eb="3">
      <t>フドウサン</t>
    </rPh>
    <rPh sb="7" eb="8">
      <t>ダイ</t>
    </rPh>
    <rPh sb="9" eb="10">
      <t>シュ</t>
    </rPh>
    <rPh sb="10" eb="12">
      <t>ジギョウ</t>
    </rPh>
    <phoneticPr fontId="3"/>
  </si>
  <si>
    <t>不動産＋[3]第3種事業</t>
    <rPh sb="0" eb="3">
      <t>フドウサン</t>
    </rPh>
    <rPh sb="7" eb="8">
      <t>ダイ</t>
    </rPh>
    <rPh sb="9" eb="10">
      <t>シュ</t>
    </rPh>
    <rPh sb="10" eb="12">
      <t>ジギョウ</t>
    </rPh>
    <phoneticPr fontId="3"/>
  </si>
  <si>
    <t>不動産＋[4]第3種事業</t>
    <rPh sb="0" eb="3">
      <t>フドウサン</t>
    </rPh>
    <rPh sb="7" eb="8">
      <t>ダイ</t>
    </rPh>
    <rPh sb="9" eb="10">
      <t>シュ</t>
    </rPh>
    <rPh sb="10" eb="12">
      <t>ジギョウ</t>
    </rPh>
    <phoneticPr fontId="3"/>
  </si>
  <si>
    <t>事業所得と不動産所得が両方ある場合の税率は所得金額に応じて按分します。</t>
    <rPh sb="0" eb="2">
      <t>ジギョウ</t>
    </rPh>
    <rPh sb="2" eb="4">
      <t>ショトク</t>
    </rPh>
    <rPh sb="5" eb="8">
      <t>フドウサン</t>
    </rPh>
    <rPh sb="8" eb="10">
      <t>ショトク</t>
    </rPh>
    <rPh sb="11" eb="13">
      <t>リョウホウ</t>
    </rPh>
    <rPh sb="15" eb="17">
      <t>バアイ</t>
    </rPh>
    <rPh sb="18" eb="20">
      <t>ゼイリツ</t>
    </rPh>
    <rPh sb="21" eb="23">
      <t>ショトク</t>
    </rPh>
    <rPh sb="23" eb="25">
      <t>キンガク</t>
    </rPh>
    <rPh sb="26" eb="27">
      <t>オウ</t>
    </rPh>
    <rPh sb="29" eb="31">
      <t>アンブン</t>
    </rPh>
    <phoneticPr fontId="3"/>
  </si>
  <si>
    <t>事業所得の種類　</t>
    <rPh sb="0" eb="2">
      <t>ジギョウ</t>
    </rPh>
    <rPh sb="2" eb="4">
      <t>ショトク</t>
    </rPh>
    <rPh sb="5" eb="7">
      <t>シュルイ</t>
    </rPh>
    <phoneticPr fontId="3"/>
  </si>
  <si>
    <t>事業所得と不動産所得（第１種事業）に対する事業税を計算します。</t>
    <rPh sb="11" eb="12">
      <t>ダイ</t>
    </rPh>
    <rPh sb="13" eb="14">
      <t>シュ</t>
    </rPh>
    <rPh sb="14" eb="16">
      <t>ジギョウ</t>
    </rPh>
    <phoneticPr fontId="3"/>
  </si>
  <si>
    <t>物品販売業、製造業、請負業、旅館業、飲食店業、代理業、運送業など</t>
    <phoneticPr fontId="3"/>
  </si>
  <si>
    <t>合</t>
  </si>
  <si>
    <t>税</t>
    <rPh sb="0" eb="1">
      <t>ゼイ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</si>
</sst>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_ "/>
  </numFmts>
  <fonts count="32">
    <font>
      <sz val="14"/>
      <name val="ＭＳ 明朝"/>
      <family val="1"/>
      <charset val="128"/>
    </font>
    <font>
      <b/>
      <sz val="14"/>
      <name val="Terminal"/>
      <family val="3"/>
      <charset val="255"/>
    </font>
    <font>
      <sz val="14"/>
      <name val="ＭＳ 明朝"/>
      <family val="1"/>
      <charset val="128"/>
    </font>
    <font>
      <sz val="7"/>
      <name val="Terminal"/>
      <family val="3"/>
      <charset val="255"/>
    </font>
    <font>
      <sz val="14"/>
      <name val="明朝"/>
      <family val="3"/>
      <charset val="128"/>
    </font>
    <font>
      <sz val="11"/>
      <name val="ＭＳ 明朝"/>
      <family val="1"/>
      <charset val="128"/>
    </font>
    <font>
      <b/>
      <sz val="14"/>
      <name val="ＭＳ 明朝"/>
      <family val="1"/>
      <charset val="128"/>
    </font>
    <font>
      <b/>
      <sz val="14"/>
      <color indexed="12"/>
      <name val="ＭＳ 明朝"/>
      <family val="1"/>
      <charset val="128"/>
    </font>
    <font>
      <sz val="11"/>
      <name val="ＭＳ Ｐゴシック"/>
      <family val="3"/>
      <charset val="128"/>
    </font>
    <font>
      <sz val="7"/>
      <name val="ＭＳ 明朝"/>
      <family val="1"/>
      <charset val="128"/>
    </font>
    <font>
      <sz val="10"/>
      <name val="ＭＳ 明朝"/>
      <family val="1"/>
      <charset val="128"/>
    </font>
    <font>
      <sz val="14"/>
      <color indexed="10"/>
      <name val="ＭＳ 明朝"/>
      <family val="1"/>
      <charset val="128"/>
    </font>
    <font>
      <sz val="12"/>
      <name val="ＭＳ 明朝"/>
      <family val="1"/>
      <charset val="128"/>
    </font>
    <font>
      <sz val="14"/>
      <color indexed="8"/>
      <name val="游ゴシック"/>
      <family val="3"/>
      <charset val="128"/>
    </font>
    <font>
      <sz val="14"/>
      <name val="游ゴシック"/>
      <family val="3"/>
      <charset val="128"/>
    </font>
    <font>
      <sz val="14"/>
      <color indexed="12"/>
      <name val="游ゴシック"/>
      <family val="3"/>
      <charset val="128"/>
    </font>
    <font>
      <b/>
      <sz val="14"/>
      <color indexed="10"/>
      <name val="游ゴシック"/>
      <family val="3"/>
      <charset val="128"/>
    </font>
    <font>
      <b/>
      <sz val="14"/>
      <color indexed="12"/>
      <name val="游ゴシック"/>
      <family val="3"/>
      <charset val="128"/>
    </font>
    <font>
      <sz val="14"/>
      <color indexed="10"/>
      <name val="游ゴシック"/>
      <family val="3"/>
      <charset val="128"/>
    </font>
    <font>
      <b/>
      <sz val="14"/>
      <name val="游ゴシック"/>
      <family val="3"/>
      <charset val="128"/>
    </font>
    <font>
      <sz val="10"/>
      <name val="游ゴシック"/>
      <family val="3"/>
      <charset val="128"/>
    </font>
    <font>
      <sz val="12"/>
      <color indexed="10"/>
      <name val="游ゴシック"/>
      <family val="3"/>
      <charset val="128"/>
    </font>
    <font>
      <b/>
      <sz val="14"/>
      <color indexed="48"/>
      <name val="游ゴシック"/>
      <family val="3"/>
      <charset val="128"/>
    </font>
    <font>
      <sz val="12"/>
      <name val="游ゴシック"/>
      <family val="3"/>
      <charset val="128"/>
    </font>
    <font>
      <sz val="11"/>
      <name val="游ゴシック"/>
      <family val="3"/>
      <charset val="128"/>
    </font>
    <font>
      <sz val="13"/>
      <name val="游ゴシック"/>
      <family val="3"/>
      <charset val="128"/>
    </font>
    <font>
      <sz val="8"/>
      <name val="游ゴシック"/>
      <family val="3"/>
      <charset val="128"/>
    </font>
    <font>
      <b/>
      <sz val="16"/>
      <color indexed="10"/>
      <name val="游ゴシック"/>
      <family val="3"/>
      <charset val="128"/>
    </font>
    <font>
      <b/>
      <sz val="11"/>
      <name val="游ゴシック"/>
      <family val="3"/>
      <charset val="128"/>
    </font>
    <font>
      <sz val="11"/>
      <color indexed="63"/>
      <name val="游ゴシック"/>
      <family val="3"/>
      <charset val="128"/>
    </font>
    <font>
      <sz val="14"/>
      <color rgb="FFFF0000"/>
      <name val="游ゴシック"/>
      <family val="3"/>
      <charset val="128"/>
    </font>
    <font>
      <b/>
      <sz val="14"/>
      <color rgb="FFFF0000"/>
      <name val="游ゴシック"/>
      <family val="3"/>
      <charset val="128"/>
    </font>
  </fonts>
  <fills count="20">
    <fill>
      <patternFill patternType="none"/>
    </fill>
    <fill>
      <patternFill patternType="gray125"/>
    </fill>
    <fill>
      <patternFill patternType="solid">
        <fgColor indexed="26"/>
        <bgColor indexed="64"/>
      </patternFill>
    </fill>
    <fill>
      <patternFill patternType="solid">
        <fgColor indexed="42"/>
        <bgColor indexed="64"/>
      </patternFill>
    </fill>
    <fill>
      <patternFill patternType="solid">
        <fgColor indexed="44"/>
        <bgColor indexed="64"/>
      </patternFill>
    </fill>
    <fill>
      <patternFill patternType="solid">
        <fgColor indexed="27"/>
        <bgColor indexed="64"/>
      </patternFill>
    </fill>
    <fill>
      <patternFill patternType="solid">
        <fgColor indexed="49"/>
        <bgColor indexed="64"/>
      </patternFill>
    </fill>
    <fill>
      <patternFill patternType="solid">
        <fgColor indexed="47"/>
        <bgColor indexed="64"/>
      </patternFill>
    </fill>
    <fill>
      <patternFill patternType="solid">
        <fgColor indexed="9"/>
        <bgColor indexed="64"/>
      </patternFill>
    </fill>
    <fill>
      <patternFill patternType="solid">
        <fgColor indexed="31"/>
        <bgColor indexed="64"/>
      </patternFill>
    </fill>
    <fill>
      <patternFill patternType="solid">
        <fgColor rgb="FFCCFFCC"/>
        <bgColor indexed="64"/>
      </patternFill>
    </fill>
    <fill>
      <patternFill patternType="solid">
        <fgColor theme="6" tint="0.59996337778862885"/>
        <bgColor indexed="64"/>
      </patternFill>
    </fill>
    <fill>
      <patternFill patternType="solid">
        <fgColor theme="8"/>
        <bgColor indexed="64"/>
      </patternFill>
    </fill>
    <fill>
      <patternFill patternType="solid">
        <fgColor theme="7" tint="0.79998168889431442"/>
        <bgColor indexed="64"/>
      </patternFill>
    </fill>
    <fill>
      <patternFill patternType="solid">
        <fgColor theme="8" tint="0.59996337778862885"/>
        <bgColor indexed="64"/>
      </patternFill>
    </fill>
    <fill>
      <patternFill patternType="solid">
        <fgColor rgb="FF00B0F0"/>
        <bgColor indexed="64"/>
      </patternFill>
    </fill>
    <fill>
      <patternFill patternType="solid">
        <fgColor theme="8" tint="0.39994506668294322"/>
        <bgColor indexed="64"/>
      </patternFill>
    </fill>
    <fill>
      <patternFill patternType="solid">
        <fgColor rgb="FF92D050"/>
        <bgColor indexed="64"/>
      </patternFill>
    </fill>
    <fill>
      <patternFill patternType="solid">
        <fgColor theme="6" tint="0.39994506668294322"/>
        <bgColor indexed="64"/>
      </patternFill>
    </fill>
    <fill>
      <patternFill patternType="solid">
        <fgColor rgb="FFFFFFCC"/>
        <bgColor indexed="64"/>
      </patternFill>
    </fill>
  </fills>
  <borders count="80">
    <border>
      <left/>
      <right/>
      <top/>
      <bottom/>
      <diagonal/>
    </border>
    <border>
      <left style="thin">
        <color indexed="64"/>
      </left>
      <right/>
      <top/>
      <bottom style="thin">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hair">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style="double">
        <color indexed="64"/>
      </bottom>
      <diagonal/>
    </border>
    <border>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right style="thin">
        <color indexed="64"/>
      </right>
      <top style="thin">
        <color indexed="64"/>
      </top>
      <bottom/>
      <diagonal/>
    </border>
    <border>
      <left style="medium">
        <color indexed="64"/>
      </left>
      <right style="medium">
        <color indexed="64"/>
      </right>
      <top/>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double">
        <color indexed="64"/>
      </bottom>
      <diagonal/>
    </border>
    <border>
      <left style="thin">
        <color indexed="64"/>
      </left>
      <right style="medium">
        <color indexed="64"/>
      </right>
      <top style="thin">
        <color indexed="64"/>
      </top>
      <bottom style="thin">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style="medium">
        <color indexed="64"/>
      </right>
      <top style="double">
        <color indexed="64"/>
      </top>
      <bottom style="medium">
        <color indexed="64"/>
      </bottom>
      <diagonal/>
    </border>
  </borders>
  <cellStyleXfs count="4">
    <xf numFmtId="0" fontId="0" fillId="0" borderId="0"/>
    <xf numFmtId="38" fontId="1" fillId="0" borderId="0" applyFont="0" applyFill="0" applyBorder="0" applyAlignment="0" applyProtection="0"/>
    <xf numFmtId="0" fontId="8" fillId="0" borderId="0">
      <alignment vertical="center"/>
    </xf>
    <xf numFmtId="0" fontId="4" fillId="0" borderId="0"/>
  </cellStyleXfs>
  <cellXfs count="452">
    <xf numFmtId="0" fontId="0" fillId="0" borderId="0" xfId="0"/>
    <xf numFmtId="0" fontId="2" fillId="0" borderId="0" xfId="0" applyFont="1"/>
    <xf numFmtId="0" fontId="2" fillId="0" borderId="0" xfId="0" applyFont="1" applyAlignment="1">
      <alignment horizontal="left"/>
    </xf>
    <xf numFmtId="37" fontId="2" fillId="0" borderId="0" xfId="0" applyNumberFormat="1" applyFont="1"/>
    <xf numFmtId="37" fontId="2" fillId="0" borderId="0" xfId="0" applyNumberFormat="1" applyFont="1" applyAlignment="1">
      <alignment horizontal="left"/>
    </xf>
    <xf numFmtId="0" fontId="2" fillId="0" borderId="1" xfId="0" applyFont="1" applyBorder="1" applyAlignment="1">
      <alignment horizontal="center"/>
    </xf>
    <xf numFmtId="37" fontId="2" fillId="0" borderId="0" xfId="0" applyNumberFormat="1" applyFont="1" applyAlignment="1">
      <alignment horizontal="center"/>
    </xf>
    <xf numFmtId="37" fontId="2" fillId="0" borderId="2" xfId="0" applyNumberFormat="1" applyFont="1" applyBorder="1"/>
    <xf numFmtId="37" fontId="2" fillId="0" borderId="3" xfId="0" applyNumberFormat="1" applyFont="1" applyBorder="1"/>
    <xf numFmtId="37" fontId="2" fillId="0" borderId="0" xfId="0" applyNumberFormat="1" applyFont="1" applyAlignment="1">
      <alignment horizontal="right"/>
    </xf>
    <xf numFmtId="37" fontId="2" fillId="0" borderId="4" xfId="0" applyNumberFormat="1" applyFont="1" applyBorder="1"/>
    <xf numFmtId="38" fontId="2" fillId="0" borderId="5" xfId="1" applyFont="1" applyBorder="1" applyProtection="1"/>
    <xf numFmtId="37" fontId="2" fillId="0" borderId="5" xfId="0" applyNumberFormat="1" applyFont="1" applyBorder="1"/>
    <xf numFmtId="0" fontId="0" fillId="2" borderId="4" xfId="0" applyFill="1" applyBorder="1"/>
    <xf numFmtId="38" fontId="0" fillId="0" borderId="4" xfId="1" applyFont="1" applyBorder="1"/>
    <xf numFmtId="38" fontId="2" fillId="0" borderId="4" xfId="1" applyFont="1" applyBorder="1"/>
    <xf numFmtId="38" fontId="2" fillId="0" borderId="4" xfId="1" applyFont="1" applyBorder="1" applyProtection="1"/>
    <xf numFmtId="0" fontId="4" fillId="0" borderId="0" xfId="3"/>
    <xf numFmtId="0" fontId="5" fillId="0" borderId="0" xfId="0" applyFont="1"/>
    <xf numFmtId="37" fontId="0" fillId="0" borderId="4" xfId="0" applyNumberFormat="1" applyBorder="1"/>
    <xf numFmtId="37" fontId="2" fillId="0" borderId="6" xfId="0" applyNumberFormat="1" applyFont="1" applyBorder="1"/>
    <xf numFmtId="0" fontId="6" fillId="0" borderId="0" xfId="0" applyFont="1" applyAlignment="1">
      <alignment horizontal="left"/>
    </xf>
    <xf numFmtId="0" fontId="6" fillId="0" borderId="0" xfId="0" applyFont="1"/>
    <xf numFmtId="0" fontId="6" fillId="0" borderId="0" xfId="0" applyFont="1" applyAlignment="1">
      <alignment horizontal="center"/>
    </xf>
    <xf numFmtId="37" fontId="6" fillId="0" borderId="0" xfId="0" applyNumberFormat="1" applyFont="1" applyAlignment="1">
      <alignment horizontal="left"/>
    </xf>
    <xf numFmtId="0" fontId="7" fillId="0" borderId="0" xfId="0" applyFont="1" applyAlignment="1">
      <alignment horizontal="left"/>
    </xf>
    <xf numFmtId="0" fontId="7" fillId="0" borderId="0" xfId="0" applyFont="1"/>
    <xf numFmtId="37" fontId="2" fillId="0" borderId="7" xfId="0" applyNumberFormat="1" applyFont="1" applyBorder="1"/>
    <xf numFmtId="37" fontId="2" fillId="0" borderId="2" xfId="0" applyNumberFormat="1" applyFont="1" applyBorder="1" applyAlignment="1">
      <alignment horizontal="center"/>
    </xf>
    <xf numFmtId="37" fontId="2" fillId="0" borderId="1" xfId="0" applyNumberFormat="1" applyFont="1" applyBorder="1"/>
    <xf numFmtId="0" fontId="2" fillId="0" borderId="2" xfId="0" applyFont="1" applyBorder="1"/>
    <xf numFmtId="38" fontId="0" fillId="0" borderId="8" xfId="1" applyFont="1" applyBorder="1"/>
    <xf numFmtId="38" fontId="0" fillId="0" borderId="5" xfId="0" applyNumberFormat="1" applyBorder="1"/>
    <xf numFmtId="0" fontId="0" fillId="0" borderId="0" xfId="0" applyAlignment="1">
      <alignment horizontal="center"/>
    </xf>
    <xf numFmtId="0" fontId="2" fillId="0" borderId="9" xfId="0" applyFont="1" applyBorder="1"/>
    <xf numFmtId="38" fontId="0" fillId="0" borderId="0" xfId="1" applyFont="1"/>
    <xf numFmtId="37" fontId="2" fillId="0" borderId="10" xfId="0" applyNumberFormat="1" applyFont="1" applyBorder="1"/>
    <xf numFmtId="0" fontId="2" fillId="0" borderId="11" xfId="0" applyFont="1" applyBorder="1"/>
    <xf numFmtId="37" fontId="2" fillId="0" borderId="12" xfId="0" applyNumberFormat="1" applyFont="1" applyBorder="1" applyAlignment="1">
      <alignment horizontal="left"/>
    </xf>
    <xf numFmtId="0" fontId="2" fillId="0" borderId="13" xfId="0" applyFont="1" applyBorder="1"/>
    <xf numFmtId="0" fontId="2" fillId="0" borderId="14" xfId="0" applyFont="1" applyBorder="1" applyAlignment="1">
      <alignment horizontal="left"/>
    </xf>
    <xf numFmtId="0" fontId="2" fillId="0" borderId="3" xfId="0" applyFont="1" applyBorder="1"/>
    <xf numFmtId="0" fontId="2" fillId="0" borderId="15" xfId="0" applyFont="1" applyBorder="1"/>
    <xf numFmtId="0" fontId="2" fillId="0" borderId="3" xfId="0" applyFont="1" applyBorder="1" applyAlignment="1">
      <alignment horizontal="left"/>
    </xf>
    <xf numFmtId="38" fontId="2" fillId="0" borderId="15" xfId="1" applyFont="1" applyBorder="1" applyProtection="1"/>
    <xf numFmtId="0" fontId="0" fillId="0" borderId="12" xfId="0" applyBorder="1"/>
    <xf numFmtId="0" fontId="0" fillId="0" borderId="13" xfId="0" applyBorder="1"/>
    <xf numFmtId="38" fontId="0" fillId="0" borderId="14" xfId="1" applyFont="1" applyBorder="1"/>
    <xf numFmtId="38" fontId="2" fillId="0" borderId="16" xfId="1" applyFont="1" applyBorder="1" applyProtection="1"/>
    <xf numFmtId="0" fontId="0" fillId="0" borderId="3" xfId="0" applyBorder="1"/>
    <xf numFmtId="38" fontId="0" fillId="0" borderId="0" xfId="1" applyFont="1" applyBorder="1"/>
    <xf numFmtId="0" fontId="0" fillId="0" borderId="15" xfId="0" applyBorder="1"/>
    <xf numFmtId="38" fontId="0" fillId="0" borderId="15" xfId="1" applyFont="1" applyBorder="1"/>
    <xf numFmtId="0" fontId="0" fillId="0" borderId="10" xfId="0" applyBorder="1"/>
    <xf numFmtId="38" fontId="0" fillId="0" borderId="11" xfId="1" applyFont="1" applyBorder="1"/>
    <xf numFmtId="0" fontId="0" fillId="0" borderId="11" xfId="0" applyBorder="1"/>
    <xf numFmtId="0" fontId="0" fillId="0" borderId="16" xfId="0" applyBorder="1"/>
    <xf numFmtId="38" fontId="2" fillId="0" borderId="8" xfId="1" applyFont="1" applyBorder="1"/>
    <xf numFmtId="38" fontId="2" fillId="0" borderId="17" xfId="1" applyFont="1" applyBorder="1" applyProtection="1"/>
    <xf numFmtId="0" fontId="0" fillId="0" borderId="2" xfId="0" applyBorder="1"/>
    <xf numFmtId="37" fontId="2" fillId="0" borderId="17" xfId="0" applyNumberFormat="1" applyFont="1" applyBorder="1"/>
    <xf numFmtId="0" fontId="0" fillId="0" borderId="18" xfId="0" applyBorder="1"/>
    <xf numFmtId="37" fontId="2" fillId="0" borderId="19" xfId="0" applyNumberFormat="1" applyFont="1" applyBorder="1"/>
    <xf numFmtId="37" fontId="2" fillId="3" borderId="1" xfId="0" applyNumberFormat="1" applyFont="1" applyFill="1" applyBorder="1"/>
    <xf numFmtId="37" fontId="2" fillId="3" borderId="4" xfId="0" applyNumberFormat="1" applyFont="1" applyFill="1" applyBorder="1"/>
    <xf numFmtId="37" fontId="2" fillId="3" borderId="6" xfId="0" applyNumberFormat="1" applyFont="1" applyFill="1" applyBorder="1"/>
    <xf numFmtId="38" fontId="0" fillId="0" borderId="20" xfId="1" applyFont="1" applyBorder="1"/>
    <xf numFmtId="37" fontId="0" fillId="0" borderId="17" xfId="0" applyNumberFormat="1" applyBorder="1"/>
    <xf numFmtId="0" fontId="2" fillId="0" borderId="18" xfId="0" applyFont="1" applyBorder="1" applyAlignment="1">
      <alignment horizontal="center"/>
    </xf>
    <xf numFmtId="0" fontId="2" fillId="3" borderId="21" xfId="0" applyFont="1" applyFill="1" applyBorder="1" applyAlignment="1">
      <alignment horizontal="center"/>
    </xf>
    <xf numFmtId="0" fontId="0" fillId="0" borderId="4" xfId="0" applyBorder="1" applyAlignment="1">
      <alignment horizontal="center"/>
    </xf>
    <xf numFmtId="38" fontId="0" fillId="0" borderId="4" xfId="0" applyNumberFormat="1" applyBorder="1"/>
    <xf numFmtId="0" fontId="8" fillId="0" borderId="0" xfId="2">
      <alignment vertical="center"/>
    </xf>
    <xf numFmtId="0" fontId="10" fillId="0" borderId="0" xfId="0" applyFont="1"/>
    <xf numFmtId="0" fontId="0" fillId="0" borderId="22" xfId="0" applyBorder="1" applyAlignment="1">
      <alignment horizontal="center"/>
    </xf>
    <xf numFmtId="0" fontId="6" fillId="0" borderId="0" xfId="0" applyFont="1" applyAlignment="1">
      <alignment horizontal="right"/>
    </xf>
    <xf numFmtId="37" fontId="2" fillId="3" borderId="23" xfId="0" applyNumberFormat="1" applyFont="1" applyFill="1" applyBorder="1"/>
    <xf numFmtId="37" fontId="2" fillId="3" borderId="17" xfId="0" applyNumberFormat="1" applyFont="1" applyFill="1" applyBorder="1"/>
    <xf numFmtId="0" fontId="2" fillId="0" borderId="22" xfId="0" applyFont="1" applyBorder="1" applyAlignment="1">
      <alignment horizontal="center"/>
    </xf>
    <xf numFmtId="0" fontId="2" fillId="0" borderId="0" xfId="0" applyFont="1" applyAlignment="1">
      <alignment horizontal="center"/>
    </xf>
    <xf numFmtId="37" fontId="2" fillId="3" borderId="24" xfId="0" applyNumberFormat="1" applyFont="1" applyFill="1" applyBorder="1"/>
    <xf numFmtId="37" fontId="2" fillId="3" borderId="19" xfId="0" applyNumberFormat="1" applyFont="1" applyFill="1" applyBorder="1"/>
    <xf numFmtId="0" fontId="2" fillId="3" borderId="4" xfId="0" applyFont="1" applyFill="1" applyBorder="1"/>
    <xf numFmtId="0" fontId="0" fillId="3" borderId="4" xfId="0" applyFill="1" applyBorder="1"/>
    <xf numFmtId="38" fontId="0" fillId="3" borderId="4" xfId="0" applyNumberFormat="1" applyFill="1" applyBorder="1"/>
    <xf numFmtId="38" fontId="2" fillId="3" borderId="4" xfId="1" applyFont="1" applyFill="1" applyBorder="1" applyProtection="1"/>
    <xf numFmtId="38" fontId="2" fillId="3" borderId="8" xfId="1" applyFont="1" applyFill="1" applyBorder="1" applyProtection="1"/>
    <xf numFmtId="37" fontId="2" fillId="3" borderId="20" xfId="0" applyNumberFormat="1" applyFont="1" applyFill="1" applyBorder="1"/>
    <xf numFmtId="38" fontId="0" fillId="0" borderId="25" xfId="1" applyFont="1" applyBorder="1"/>
    <xf numFmtId="38" fontId="0" fillId="0" borderId="0" xfId="0" applyNumberFormat="1"/>
    <xf numFmtId="37" fontId="2" fillId="3" borderId="26" xfId="0" applyNumberFormat="1" applyFont="1" applyFill="1" applyBorder="1"/>
    <xf numFmtId="37" fontId="2" fillId="4" borderId="27" xfId="0" applyNumberFormat="1" applyFont="1" applyFill="1" applyBorder="1" applyAlignment="1">
      <alignment horizontal="left"/>
    </xf>
    <xf numFmtId="0" fontId="2" fillId="4" borderId="28" xfId="0" applyFont="1" applyFill="1" applyBorder="1"/>
    <xf numFmtId="37" fontId="2" fillId="4" borderId="29" xfId="0" applyNumberFormat="1" applyFont="1" applyFill="1" applyBorder="1"/>
    <xf numFmtId="0" fontId="11" fillId="0" borderId="0" xfId="0" applyFont="1"/>
    <xf numFmtId="37" fontId="0" fillId="5" borderId="29" xfId="0" applyNumberFormat="1" applyFill="1" applyBorder="1"/>
    <xf numFmtId="37" fontId="2" fillId="6" borderId="17" xfId="0" applyNumberFormat="1" applyFont="1" applyFill="1" applyBorder="1"/>
    <xf numFmtId="37" fontId="2" fillId="5" borderId="17" xfId="0" applyNumberFormat="1" applyFont="1" applyFill="1" applyBorder="1"/>
    <xf numFmtId="0" fontId="0" fillId="0" borderId="24" xfId="0" applyBorder="1"/>
    <xf numFmtId="0" fontId="0" fillId="7" borderId="18" xfId="0" applyFill="1" applyBorder="1" applyAlignment="1">
      <alignment horizontal="center"/>
    </xf>
    <xf numFmtId="37" fontId="0" fillId="7" borderId="4" xfId="0" applyNumberFormat="1" applyFill="1" applyBorder="1"/>
    <xf numFmtId="37" fontId="2" fillId="7" borderId="4" xfId="0" applyNumberFormat="1" applyFont="1" applyFill="1" applyBorder="1"/>
    <xf numFmtId="37" fontId="2" fillId="0" borderId="8" xfId="0" applyNumberFormat="1" applyFont="1" applyBorder="1"/>
    <xf numFmtId="0" fontId="0" fillId="0" borderId="0" xfId="0" applyAlignment="1">
      <alignment horizontal="right"/>
    </xf>
    <xf numFmtId="0" fontId="0" fillId="0" borderId="8" xfId="0" applyBorder="1"/>
    <xf numFmtId="38" fontId="0" fillId="0" borderId="6" xfId="0" applyNumberFormat="1" applyBorder="1"/>
    <xf numFmtId="38" fontId="0" fillId="0" borderId="24" xfId="0" applyNumberFormat="1" applyBorder="1"/>
    <xf numFmtId="38" fontId="0" fillId="3" borderId="24" xfId="0" applyNumberFormat="1" applyFill="1" applyBorder="1"/>
    <xf numFmtId="0" fontId="0" fillId="0" borderId="1" xfId="0" applyBorder="1"/>
    <xf numFmtId="0" fontId="0" fillId="0" borderId="30" xfId="0" applyBorder="1" applyAlignment="1">
      <alignment horizontal="center" vertical="center"/>
    </xf>
    <xf numFmtId="0" fontId="0" fillId="0" borderId="0" xfId="0" applyAlignment="1">
      <alignment vertical="center"/>
    </xf>
    <xf numFmtId="38" fontId="2" fillId="0" borderId="20" xfId="1" applyFont="1" applyBorder="1" applyProtection="1"/>
    <xf numFmtId="0" fontId="0" fillId="0" borderId="4" xfId="0" applyBorder="1"/>
    <xf numFmtId="0" fontId="0" fillId="0" borderId="31" xfId="0" applyBorder="1"/>
    <xf numFmtId="0" fontId="0" fillId="0" borderId="17" xfId="0" applyBorder="1"/>
    <xf numFmtId="37" fontId="0" fillId="3" borderId="4" xfId="0" applyNumberFormat="1" applyFill="1" applyBorder="1"/>
    <xf numFmtId="0" fontId="0" fillId="0" borderId="3" xfId="0" applyBorder="1" applyAlignment="1">
      <alignment horizontal="left"/>
    </xf>
    <xf numFmtId="37" fontId="2" fillId="0" borderId="0" xfId="0" applyNumberFormat="1" applyFont="1" applyAlignment="1">
      <alignment vertical="center"/>
    </xf>
    <xf numFmtId="37" fontId="0" fillId="0" borderId="0" xfId="0" applyNumberFormat="1" applyAlignment="1">
      <alignment vertical="center"/>
    </xf>
    <xf numFmtId="37" fontId="0" fillId="0" borderId="0" xfId="0" applyNumberFormat="1" applyAlignment="1">
      <alignment horizontal="center"/>
    </xf>
    <xf numFmtId="37" fontId="0" fillId="0" borderId="0" xfId="0" applyNumberFormat="1"/>
    <xf numFmtId="38" fontId="0" fillId="3" borderId="4" xfId="0" applyNumberFormat="1" applyFill="1" applyBorder="1" applyAlignment="1">
      <alignment horizontal="right"/>
    </xf>
    <xf numFmtId="37" fontId="0" fillId="0" borderId="12" xfId="0" applyNumberFormat="1" applyBorder="1" applyAlignment="1">
      <alignment horizontal="left"/>
    </xf>
    <xf numFmtId="0" fontId="0" fillId="0" borderId="1" xfId="0" applyBorder="1" applyAlignment="1">
      <alignment horizontal="center"/>
    </xf>
    <xf numFmtId="38" fontId="0" fillId="10" borderId="4" xfId="0" applyNumberFormat="1" applyFill="1" applyBorder="1"/>
    <xf numFmtId="9" fontId="2" fillId="0" borderId="0" xfId="0" applyNumberFormat="1" applyFont="1"/>
    <xf numFmtId="37" fontId="0" fillId="10" borderId="4" xfId="0" applyNumberFormat="1" applyFill="1" applyBorder="1"/>
    <xf numFmtId="38" fontId="0" fillId="0" borderId="17" xfId="0" applyNumberFormat="1" applyBorder="1"/>
    <xf numFmtId="38" fontId="0" fillId="0" borderId="32" xfId="0" applyNumberFormat="1" applyBorder="1"/>
    <xf numFmtId="0" fontId="0" fillId="0" borderId="0" xfId="0" applyAlignment="1">
      <alignment horizontal="left"/>
    </xf>
    <xf numFmtId="38" fontId="0" fillId="0" borderId="25" xfId="0" applyNumberFormat="1" applyBorder="1"/>
    <xf numFmtId="9" fontId="0" fillId="0" borderId="0" xfId="0" applyNumberFormat="1"/>
    <xf numFmtId="37" fontId="0" fillId="10" borderId="6" xfId="0" applyNumberFormat="1" applyFill="1" applyBorder="1"/>
    <xf numFmtId="37" fontId="2" fillId="10" borderId="4" xfId="0" applyNumberFormat="1" applyFont="1" applyFill="1" applyBorder="1"/>
    <xf numFmtId="38" fontId="0" fillId="11" borderId="4" xfId="0" applyNumberFormat="1" applyFill="1" applyBorder="1"/>
    <xf numFmtId="38" fontId="0" fillId="0" borderId="4" xfId="1" applyFont="1" applyFill="1" applyBorder="1"/>
    <xf numFmtId="37" fontId="2" fillId="0" borderId="24" xfId="0" applyNumberFormat="1" applyFont="1" applyBorder="1"/>
    <xf numFmtId="0" fontId="0" fillId="0" borderId="14" xfId="0" applyBorder="1" applyAlignment="1">
      <alignment horizontal="left"/>
    </xf>
    <xf numFmtId="37" fontId="2" fillId="0" borderId="13" xfId="0" applyNumberFormat="1" applyFont="1" applyBorder="1"/>
    <xf numFmtId="38" fontId="0" fillId="0" borderId="33" xfId="0" applyNumberFormat="1" applyBorder="1"/>
    <xf numFmtId="38" fontId="0" fillId="12" borderId="29" xfId="0" applyNumberFormat="1" applyFill="1" applyBorder="1"/>
    <xf numFmtId="0" fontId="0" fillId="0" borderId="24" xfId="0" applyBorder="1" applyAlignment="1">
      <alignment horizontal="center"/>
    </xf>
    <xf numFmtId="37" fontId="2" fillId="13" borderId="4" xfId="0" applyNumberFormat="1" applyFont="1" applyFill="1" applyBorder="1"/>
    <xf numFmtId="37" fontId="2" fillId="11" borderId="34" xfId="0" applyNumberFormat="1" applyFont="1" applyFill="1" applyBorder="1"/>
    <xf numFmtId="37" fontId="2" fillId="11" borderId="35" xfId="0" applyNumberFormat="1" applyFont="1" applyFill="1" applyBorder="1"/>
    <xf numFmtId="0" fontId="2" fillId="11" borderId="21" xfId="0" applyFont="1" applyFill="1" applyBorder="1" applyAlignment="1">
      <alignment horizontal="center"/>
    </xf>
    <xf numFmtId="37" fontId="2" fillId="11" borderId="6" xfId="0" applyNumberFormat="1" applyFont="1" applyFill="1" applyBorder="1"/>
    <xf numFmtId="37" fontId="2" fillId="11" borderId="24" xfId="0" applyNumberFormat="1" applyFont="1" applyFill="1" applyBorder="1"/>
    <xf numFmtId="37" fontId="2" fillId="14" borderId="17" xfId="0" applyNumberFormat="1" applyFont="1" applyFill="1" applyBorder="1"/>
    <xf numFmtId="37" fontId="2" fillId="15" borderId="17" xfId="0" applyNumberFormat="1" applyFont="1" applyFill="1" applyBorder="1"/>
    <xf numFmtId="37" fontId="2" fillId="16" borderId="33" xfId="0" applyNumberFormat="1" applyFont="1" applyFill="1" applyBorder="1"/>
    <xf numFmtId="37" fontId="2" fillId="16" borderId="29" xfId="0" applyNumberFormat="1" applyFont="1" applyFill="1" applyBorder="1"/>
    <xf numFmtId="37" fontId="2" fillId="0" borderId="23" xfId="0" applyNumberFormat="1" applyFont="1" applyBorder="1" applyAlignment="1">
      <alignment horizontal="center"/>
    </xf>
    <xf numFmtId="37" fontId="2" fillId="0" borderId="8" xfId="0" applyNumberFormat="1" applyFont="1" applyBorder="1" applyAlignment="1">
      <alignment horizontal="center"/>
    </xf>
    <xf numFmtId="37" fontId="2" fillId="3" borderId="35" xfId="0" applyNumberFormat="1" applyFont="1" applyFill="1" applyBorder="1"/>
    <xf numFmtId="38" fontId="0" fillId="0" borderId="8" xfId="0" applyNumberFormat="1" applyBorder="1"/>
    <xf numFmtId="38" fontId="0" fillId="0" borderId="17" xfId="1" applyFont="1" applyBorder="1"/>
    <xf numFmtId="37" fontId="2" fillId="16" borderId="17" xfId="0" applyNumberFormat="1" applyFont="1" applyFill="1" applyBorder="1"/>
    <xf numFmtId="37" fontId="2" fillId="14" borderId="35" xfId="0" applyNumberFormat="1" applyFont="1" applyFill="1" applyBorder="1"/>
    <xf numFmtId="37" fontId="0" fillId="0" borderId="8" xfId="0" applyNumberFormat="1" applyBorder="1"/>
    <xf numFmtId="38" fontId="2" fillId="0" borderId="4" xfId="0" applyNumberFormat="1" applyFont="1" applyBorder="1"/>
    <xf numFmtId="38" fontId="0" fillId="0" borderId="2" xfId="0" applyNumberFormat="1" applyBorder="1"/>
    <xf numFmtId="38" fontId="2" fillId="0" borderId="2" xfId="0" applyNumberFormat="1" applyFont="1" applyBorder="1"/>
    <xf numFmtId="38" fontId="0" fillId="0" borderId="3" xfId="0" applyNumberFormat="1" applyBorder="1"/>
    <xf numFmtId="37" fontId="2" fillId="14" borderId="34" xfId="0" applyNumberFormat="1" applyFont="1" applyFill="1" applyBorder="1"/>
    <xf numFmtId="38" fontId="2" fillId="11" borderId="4" xfId="1" applyFont="1" applyFill="1" applyBorder="1"/>
    <xf numFmtId="37" fontId="2" fillId="0" borderId="35" xfId="0" applyNumberFormat="1" applyFont="1" applyBorder="1"/>
    <xf numFmtId="0" fontId="2" fillId="3" borderId="2" xfId="0" applyFont="1" applyFill="1" applyBorder="1" applyAlignment="1">
      <alignment horizontal="center"/>
    </xf>
    <xf numFmtId="0" fontId="0" fillId="0" borderId="18" xfId="0" applyBorder="1" applyAlignment="1">
      <alignment horizontal="center"/>
    </xf>
    <xf numFmtId="37" fontId="2" fillId="0" borderId="24" xfId="0" applyNumberFormat="1" applyFont="1" applyBorder="1" applyAlignment="1">
      <alignment horizontal="center"/>
    </xf>
    <xf numFmtId="0" fontId="0" fillId="0" borderId="22" xfId="0" applyBorder="1"/>
    <xf numFmtId="38" fontId="0" fillId="0" borderId="0" xfId="1" applyFont="1" applyFill="1" applyBorder="1"/>
    <xf numFmtId="37" fontId="2" fillId="3" borderId="36" xfId="0" applyNumberFormat="1" applyFont="1" applyFill="1" applyBorder="1"/>
    <xf numFmtId="37" fontId="0" fillId="14" borderId="4" xfId="0" applyNumberFormat="1" applyFill="1" applyBorder="1"/>
    <xf numFmtId="37" fontId="2" fillId="11" borderId="19" xfId="0" applyNumberFormat="1" applyFont="1" applyFill="1" applyBorder="1"/>
    <xf numFmtId="0" fontId="0" fillId="0" borderId="0" xfId="0" quotePrefix="1"/>
    <xf numFmtId="38" fontId="0" fillId="0" borderId="27" xfId="0" applyNumberFormat="1" applyBorder="1" applyAlignment="1">
      <alignment horizontal="center"/>
    </xf>
    <xf numFmtId="0" fontId="0" fillId="0" borderId="23" xfId="0" applyBorder="1" applyAlignment="1">
      <alignment horizontal="center"/>
    </xf>
    <xf numFmtId="38" fontId="0" fillId="0" borderId="37" xfId="1" applyFont="1" applyBorder="1"/>
    <xf numFmtId="38" fontId="0" fillId="0" borderId="38" xfId="1" applyFont="1" applyBorder="1" applyAlignment="1">
      <alignment horizontal="center"/>
    </xf>
    <xf numFmtId="38" fontId="0" fillId="0" borderId="39" xfId="1" applyFont="1" applyBorder="1" applyAlignment="1">
      <alignment horizontal="center"/>
    </xf>
    <xf numFmtId="38" fontId="0" fillId="0" borderId="28" xfId="0" applyNumberFormat="1" applyBorder="1" applyAlignment="1">
      <alignment horizontal="center"/>
    </xf>
    <xf numFmtId="38" fontId="0" fillId="0" borderId="40" xfId="0" applyNumberFormat="1" applyBorder="1" applyAlignment="1">
      <alignment horizontal="center"/>
    </xf>
    <xf numFmtId="37" fontId="2" fillId="11" borderId="4" xfId="0" applyNumberFormat="1" applyFont="1" applyFill="1" applyBorder="1" applyAlignment="1">
      <alignment vertical="center"/>
    </xf>
    <xf numFmtId="37" fontId="0" fillId="0" borderId="33" xfId="0" applyNumberFormat="1" applyBorder="1"/>
    <xf numFmtId="37" fontId="2" fillId="0" borderId="33" xfId="0" applyNumberFormat="1" applyFont="1" applyBorder="1"/>
    <xf numFmtId="37" fontId="0" fillId="0" borderId="31" xfId="0" applyNumberFormat="1" applyBorder="1"/>
    <xf numFmtId="38" fontId="0" fillId="0" borderId="24" xfId="1" applyFont="1" applyBorder="1"/>
    <xf numFmtId="0" fontId="0" fillId="0" borderId="6" xfId="0" applyBorder="1"/>
    <xf numFmtId="38" fontId="0" fillId="0" borderId="41" xfId="0" applyNumberFormat="1" applyBorder="1"/>
    <xf numFmtId="38" fontId="2" fillId="0" borderId="0" xfId="1" applyFont="1" applyBorder="1"/>
    <xf numFmtId="38" fontId="0" fillId="0" borderId="42" xfId="1" applyFont="1" applyBorder="1"/>
    <xf numFmtId="0" fontId="12" fillId="0" borderId="0" xfId="0" applyFont="1"/>
    <xf numFmtId="37" fontId="0" fillId="17" borderId="4" xfId="0" applyNumberFormat="1" applyFill="1" applyBorder="1"/>
    <xf numFmtId="38" fontId="0" fillId="3" borderId="8" xfId="0" applyNumberFormat="1" applyFill="1" applyBorder="1"/>
    <xf numFmtId="37" fontId="0" fillId="18" borderId="4" xfId="0" applyNumberFormat="1" applyFill="1" applyBorder="1"/>
    <xf numFmtId="38" fontId="0" fillId="0" borderId="5" xfId="1" applyFont="1" applyBorder="1" applyAlignment="1">
      <alignment horizontal="right"/>
    </xf>
    <xf numFmtId="38" fontId="0" fillId="0" borderId="43" xfId="1" applyFont="1" applyBorder="1" applyAlignment="1">
      <alignment horizontal="right"/>
    </xf>
    <xf numFmtId="38" fontId="0" fillId="0" borderId="44" xfId="1" applyFont="1" applyBorder="1" applyAlignment="1">
      <alignment horizontal="right"/>
    </xf>
    <xf numFmtId="0" fontId="0" fillId="0" borderId="39" xfId="0" applyBorder="1" applyAlignment="1">
      <alignment horizontal="center"/>
    </xf>
    <xf numFmtId="38" fontId="2" fillId="18" borderId="4" xfId="1" applyFont="1" applyFill="1" applyBorder="1"/>
    <xf numFmtId="38" fontId="0" fillId="0" borderId="5" xfId="1" applyFont="1" applyBorder="1"/>
    <xf numFmtId="38" fontId="2" fillId="18" borderId="8" xfId="1" applyFont="1" applyFill="1" applyBorder="1"/>
    <xf numFmtId="0" fontId="2" fillId="0" borderId="8" xfId="0" applyFont="1" applyBorder="1" applyAlignment="1">
      <alignment horizontal="center"/>
    </xf>
    <xf numFmtId="0" fontId="0" fillId="0" borderId="45" xfId="0" applyBorder="1" applyAlignment="1">
      <alignment horizontal="center"/>
    </xf>
    <xf numFmtId="37" fontId="2" fillId="0" borderId="22" xfId="0" applyNumberFormat="1" applyFont="1" applyBorder="1"/>
    <xf numFmtId="37" fontId="0" fillId="0" borderId="45" xfId="0" applyNumberFormat="1" applyBorder="1"/>
    <xf numFmtId="0" fontId="2" fillId="0" borderId="46" xfId="0" applyFont="1" applyBorder="1" applyAlignment="1">
      <alignment horizontal="center"/>
    </xf>
    <xf numFmtId="37" fontId="2" fillId="0" borderId="47" xfId="0" applyNumberFormat="1" applyFont="1" applyBorder="1"/>
    <xf numFmtId="0" fontId="0" fillId="11" borderId="4" xfId="0" applyFill="1" applyBorder="1"/>
    <xf numFmtId="37" fontId="0" fillId="11" borderId="4" xfId="0" applyNumberFormat="1" applyFill="1" applyBorder="1"/>
    <xf numFmtId="0" fontId="2" fillId="3" borderId="18" xfId="0" applyFont="1" applyFill="1" applyBorder="1"/>
    <xf numFmtId="38" fontId="0" fillId="0" borderId="39" xfId="1" applyFont="1" applyBorder="1"/>
    <xf numFmtId="0" fontId="0" fillId="0" borderId="7" xfId="0" applyBorder="1"/>
    <xf numFmtId="0" fontId="0" fillId="0" borderId="42" xfId="0" applyBorder="1"/>
    <xf numFmtId="0" fontId="5" fillId="0" borderId="48" xfId="0" applyFont="1" applyBorder="1"/>
    <xf numFmtId="0" fontId="6" fillId="0" borderId="2" xfId="0" applyFont="1" applyBorder="1" applyAlignment="1">
      <alignment horizontal="right"/>
    </xf>
    <xf numFmtId="0" fontId="0" fillId="0" borderId="25" xfId="0" applyBorder="1"/>
    <xf numFmtId="0" fontId="0" fillId="0" borderId="30" xfId="0" applyBorder="1"/>
    <xf numFmtId="0" fontId="0" fillId="0" borderId="38" xfId="0" applyBorder="1" applyAlignment="1">
      <alignment horizontal="center"/>
    </xf>
    <xf numFmtId="0" fontId="0" fillId="0" borderId="48" xfId="0" applyBorder="1" applyAlignment="1">
      <alignment horizontal="center" vertical="center"/>
    </xf>
    <xf numFmtId="0" fontId="0" fillId="0" borderId="8" xfId="0"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xf>
    <xf numFmtId="37" fontId="2" fillId="0" borderId="45" xfId="0" applyNumberFormat="1" applyFont="1" applyBorder="1"/>
    <xf numFmtId="0" fontId="2" fillId="0" borderId="2" xfId="0" applyFont="1" applyBorder="1" applyAlignment="1">
      <alignment horizontal="center"/>
    </xf>
    <xf numFmtId="0" fontId="13" fillId="0" borderId="0" xfId="0" applyFont="1"/>
    <xf numFmtId="0" fontId="14" fillId="0" borderId="0" xfId="0" applyFont="1"/>
    <xf numFmtId="0" fontId="15" fillId="8" borderId="0" xfId="0" applyFont="1" applyFill="1" applyAlignment="1">
      <alignment vertical="center"/>
    </xf>
    <xf numFmtId="0" fontId="16" fillId="0" borderId="0" xfId="0" applyFont="1" applyAlignment="1">
      <alignment horizontal="left"/>
    </xf>
    <xf numFmtId="0" fontId="17" fillId="0" borderId="0" xfId="0" applyFont="1" applyAlignment="1">
      <alignment horizontal="left"/>
    </xf>
    <xf numFmtId="0" fontId="18" fillId="0" borderId="0" xfId="0" applyFont="1" applyAlignment="1">
      <alignment horizontal="left"/>
    </xf>
    <xf numFmtId="0" fontId="14" fillId="2" borderId="4" xfId="0" applyFont="1" applyFill="1" applyBorder="1"/>
    <xf numFmtId="0" fontId="14" fillId="8" borderId="0" xfId="0" applyFont="1" applyFill="1"/>
    <xf numFmtId="0" fontId="14" fillId="0" borderId="0" xfId="0" applyFont="1" applyAlignment="1">
      <alignment horizontal="right"/>
    </xf>
    <xf numFmtId="0" fontId="17" fillId="0" borderId="0" xfId="0" applyFont="1"/>
    <xf numFmtId="38" fontId="14" fillId="2" borderId="4" xfId="1" applyFont="1" applyFill="1" applyBorder="1"/>
    <xf numFmtId="0" fontId="14" fillId="0" borderId="0" xfId="0" applyFont="1" applyAlignment="1">
      <alignment horizontal="left"/>
    </xf>
    <xf numFmtId="37" fontId="14" fillId="0" borderId="0" xfId="0" applyNumberFormat="1" applyFont="1"/>
    <xf numFmtId="0" fontId="19" fillId="0" borderId="0" xfId="0" applyFont="1"/>
    <xf numFmtId="0" fontId="19" fillId="0" borderId="0" xfId="0" applyFont="1" applyAlignment="1">
      <alignment horizontal="left"/>
    </xf>
    <xf numFmtId="0" fontId="20" fillId="0" borderId="0" xfId="0" applyFont="1"/>
    <xf numFmtId="0" fontId="14" fillId="0" borderId="4" xfId="0" applyFont="1" applyBorder="1" applyAlignment="1">
      <alignment horizontal="center" vertical="center"/>
    </xf>
    <xf numFmtId="0" fontId="14" fillId="0" borderId="0" xfId="0" applyFont="1" applyAlignment="1">
      <alignment horizontal="center"/>
    </xf>
    <xf numFmtId="37" fontId="14" fillId="2" borderId="4" xfId="0" applyNumberFormat="1" applyFont="1" applyFill="1" applyBorder="1" applyAlignment="1">
      <alignment vertical="center"/>
    </xf>
    <xf numFmtId="0" fontId="14" fillId="0" borderId="18" xfId="0" applyFont="1" applyBorder="1"/>
    <xf numFmtId="0" fontId="14" fillId="0" borderId="38" xfId="0" applyFont="1" applyBorder="1" applyAlignment="1">
      <alignment horizontal="center" vertical="center"/>
    </xf>
    <xf numFmtId="0" fontId="14" fillId="0" borderId="39" xfId="0" applyFont="1" applyBorder="1" applyAlignment="1">
      <alignment horizontal="center" vertical="center"/>
    </xf>
    <xf numFmtId="0" fontId="14" fillId="0" borderId="24" xfId="0" applyFont="1" applyBorder="1" applyAlignment="1">
      <alignment horizontal="center" vertical="center"/>
    </xf>
    <xf numFmtId="38" fontId="14" fillId="2" borderId="4" xfId="1" applyFont="1" applyFill="1" applyBorder="1" applyAlignment="1" applyProtection="1">
      <alignment vertical="center"/>
    </xf>
    <xf numFmtId="38" fontId="14" fillId="2" borderId="4" xfId="1" applyFont="1" applyFill="1" applyBorder="1" applyAlignment="1">
      <alignment vertical="center"/>
    </xf>
    <xf numFmtId="0" fontId="14" fillId="0" borderId="1" xfId="0" applyFont="1" applyBorder="1"/>
    <xf numFmtId="0" fontId="14" fillId="0" borderId="25" xfId="0" applyFont="1" applyBorder="1" applyAlignment="1">
      <alignment horizontal="center" vertical="center"/>
    </xf>
    <xf numFmtId="0" fontId="14" fillId="0" borderId="30" xfId="0" applyFont="1" applyBorder="1" applyAlignment="1">
      <alignment horizontal="center" vertical="center"/>
    </xf>
    <xf numFmtId="37" fontId="14" fillId="0" borderId="42" xfId="0" applyNumberFormat="1" applyFont="1" applyBorder="1"/>
    <xf numFmtId="0" fontId="21" fillId="0" borderId="0" xfId="0" applyFont="1" applyAlignment="1">
      <alignment vertical="center"/>
    </xf>
    <xf numFmtId="37" fontId="14" fillId="0" borderId="4" xfId="0" applyNumberFormat="1" applyFont="1" applyBorder="1" applyAlignment="1">
      <alignment horizontal="center" vertical="center"/>
    </xf>
    <xf numFmtId="37" fontId="14" fillId="0" borderId="24"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14" fillId="0" borderId="18" xfId="0" applyFont="1" applyBorder="1" applyAlignment="1">
      <alignment horizontal="center" vertical="center"/>
    </xf>
    <xf numFmtId="37" fontId="14" fillId="2" borderId="39" xfId="0" applyNumberFormat="1" applyFont="1" applyFill="1" applyBorder="1" applyAlignment="1">
      <alignment vertical="center"/>
    </xf>
    <xf numFmtId="38" fontId="14" fillId="2" borderId="39" xfId="1" applyFont="1" applyFill="1" applyBorder="1" applyAlignment="1">
      <alignment vertical="center"/>
    </xf>
    <xf numFmtId="0" fontId="30" fillId="0" borderId="0" xfId="0" applyFont="1"/>
    <xf numFmtId="0" fontId="14" fillId="0" borderId="0" xfId="0" applyFont="1" applyAlignment="1">
      <alignment vertical="center"/>
    </xf>
    <xf numFmtId="38" fontId="14" fillId="19" borderId="4" xfId="1" applyFont="1" applyFill="1" applyBorder="1" applyAlignment="1">
      <alignment vertical="center"/>
    </xf>
    <xf numFmtId="0" fontId="22" fillId="0" borderId="0" xfId="0" applyFont="1" applyAlignment="1">
      <alignment horizontal="left"/>
    </xf>
    <xf numFmtId="37" fontId="19" fillId="0" borderId="0" xfId="0" applyNumberFormat="1" applyFont="1" applyAlignment="1">
      <alignment horizontal="left"/>
    </xf>
    <xf numFmtId="0" fontId="14" fillId="0" borderId="39" xfId="0" applyFont="1" applyBorder="1"/>
    <xf numFmtId="0" fontId="15" fillId="0" borderId="0" xfId="0" applyFont="1"/>
    <xf numFmtId="38" fontId="14" fillId="19" borderId="6" xfId="1" applyFont="1" applyFill="1" applyBorder="1" applyAlignment="1">
      <alignment vertical="center"/>
    </xf>
    <xf numFmtId="0" fontId="14" fillId="0" borderId="0" xfId="0" applyFont="1" applyAlignment="1">
      <alignment horizontal="center" vertical="center"/>
    </xf>
    <xf numFmtId="38" fontId="14" fillId="0" borderId="0" xfId="1" applyFont="1" applyAlignment="1">
      <alignment vertical="center"/>
    </xf>
    <xf numFmtId="37" fontId="14" fillId="0" borderId="0" xfId="0" applyNumberFormat="1" applyFont="1" applyAlignment="1">
      <alignment horizontal="right"/>
    </xf>
    <xf numFmtId="37" fontId="14" fillId="0" borderId="0" xfId="0" applyNumberFormat="1" applyFont="1" applyAlignment="1">
      <alignment horizontal="center" vertical="center"/>
    </xf>
    <xf numFmtId="37" fontId="14" fillId="0" borderId="0" xfId="0" applyNumberFormat="1" applyFont="1" applyAlignment="1">
      <alignment horizontal="left"/>
    </xf>
    <xf numFmtId="37" fontId="14" fillId="0" borderId="18" xfId="0" applyNumberFormat="1" applyFont="1" applyBorder="1" applyAlignment="1">
      <alignment horizontal="left" vertical="center"/>
    </xf>
    <xf numFmtId="37" fontId="14" fillId="0" borderId="18" xfId="0" applyNumberFormat="1" applyFont="1" applyBorder="1" applyAlignment="1">
      <alignment horizontal="center" vertical="center"/>
    </xf>
    <xf numFmtId="0" fontId="14" fillId="0" borderId="38" xfId="0" applyFont="1" applyBorder="1"/>
    <xf numFmtId="0" fontId="24" fillId="0" borderId="0" xfId="0" applyFont="1" applyAlignment="1">
      <alignment horizontal="right"/>
    </xf>
    <xf numFmtId="0" fontId="21" fillId="0" borderId="0" xfId="0" applyFont="1" applyAlignment="1">
      <alignment horizontal="left"/>
    </xf>
    <xf numFmtId="0" fontId="21" fillId="0" borderId="0" xfId="0" applyFont="1" applyAlignment="1">
      <alignment horizontal="right"/>
    </xf>
    <xf numFmtId="0" fontId="14" fillId="0" borderId="22" xfId="0" applyFont="1" applyBorder="1"/>
    <xf numFmtId="0" fontId="24" fillId="0" borderId="4" xfId="0" applyFont="1" applyBorder="1" applyAlignment="1">
      <alignment horizontal="center" vertical="center"/>
    </xf>
    <xf numFmtId="0" fontId="25" fillId="0" borderId="8" xfId="0" applyFont="1" applyBorder="1" applyAlignment="1">
      <alignment horizontal="center" vertical="center"/>
    </xf>
    <xf numFmtId="37" fontId="14" fillId="2" borderId="8" xfId="0" applyNumberFormat="1" applyFont="1" applyFill="1" applyBorder="1" applyAlignment="1">
      <alignment vertical="center"/>
    </xf>
    <xf numFmtId="0" fontId="14" fillId="0" borderId="18" xfId="0" applyFont="1" applyBorder="1" applyAlignment="1">
      <alignment vertical="center"/>
    </xf>
    <xf numFmtId="37" fontId="22" fillId="0" borderId="0" xfId="0" applyNumberFormat="1" applyFont="1" applyAlignment="1">
      <alignment horizontal="left"/>
    </xf>
    <xf numFmtId="37" fontId="14" fillId="0" borderId="0" xfId="0" applyNumberFormat="1" applyFont="1" applyAlignment="1">
      <alignment horizontal="center"/>
    </xf>
    <xf numFmtId="37" fontId="26" fillId="0" borderId="0" xfId="0" applyNumberFormat="1" applyFont="1" applyAlignment="1">
      <alignment horizontal="center" vertical="center"/>
    </xf>
    <xf numFmtId="0" fontId="26" fillId="0" borderId="0" xfId="0" applyFont="1" applyAlignment="1">
      <alignment horizontal="center" vertical="center"/>
    </xf>
    <xf numFmtId="0" fontId="18" fillId="0" borderId="0" xfId="0" applyFont="1"/>
    <xf numFmtId="0" fontId="24" fillId="0" borderId="0" xfId="0" applyFont="1"/>
    <xf numFmtId="0" fontId="14" fillId="0" borderId="12" xfId="0" applyFont="1" applyBorder="1"/>
    <xf numFmtId="0" fontId="14" fillId="0" borderId="13" xfId="0" applyFont="1" applyBorder="1"/>
    <xf numFmtId="0" fontId="14" fillId="0" borderId="14" xfId="0" applyFont="1" applyBorder="1"/>
    <xf numFmtId="0" fontId="14" fillId="0" borderId="3" xfId="0" applyFont="1" applyBorder="1"/>
    <xf numFmtId="0" fontId="14" fillId="0" borderId="15" xfId="0" applyFont="1" applyBorder="1"/>
    <xf numFmtId="0" fontId="19" fillId="8" borderId="3" xfId="0" applyFont="1" applyFill="1" applyBorder="1"/>
    <xf numFmtId="0" fontId="19" fillId="8" borderId="0" xfId="0" applyFont="1" applyFill="1"/>
    <xf numFmtId="37" fontId="14" fillId="3" borderId="17" xfId="0" applyNumberFormat="1" applyFont="1" applyFill="1" applyBorder="1"/>
    <xf numFmtId="0" fontId="14" fillId="8" borderId="3" xfId="0" applyFont="1" applyFill="1" applyBorder="1"/>
    <xf numFmtId="37" fontId="14" fillId="8" borderId="0" xfId="0" applyNumberFormat="1" applyFont="1" applyFill="1"/>
    <xf numFmtId="37" fontId="14" fillId="5" borderId="17" xfId="0" applyNumberFormat="1" applyFont="1" applyFill="1" applyBorder="1"/>
    <xf numFmtId="0" fontId="19" fillId="0" borderId="3" xfId="0" applyFont="1" applyBorder="1"/>
    <xf numFmtId="37" fontId="14" fillId="4" borderId="17" xfId="0" applyNumberFormat="1" applyFont="1" applyFill="1" applyBorder="1"/>
    <xf numFmtId="0" fontId="19" fillId="0" borderId="3" xfId="0" applyFont="1" applyBorder="1" applyAlignment="1">
      <alignment horizontal="left"/>
    </xf>
    <xf numFmtId="0" fontId="19" fillId="0" borderId="0" xfId="0" applyFont="1" applyAlignment="1">
      <alignment horizontal="center"/>
    </xf>
    <xf numFmtId="37" fontId="14" fillId="9" borderId="17" xfId="0" applyNumberFormat="1" applyFont="1" applyFill="1" applyBorder="1"/>
    <xf numFmtId="0" fontId="14" fillId="0" borderId="49" xfId="0" applyFont="1" applyBorder="1"/>
    <xf numFmtId="37" fontId="14" fillId="0" borderId="10" xfId="0" applyNumberFormat="1" applyFont="1" applyBorder="1"/>
    <xf numFmtId="37" fontId="14" fillId="0" borderId="11" xfId="0" applyNumberFormat="1" applyFont="1" applyBorder="1"/>
    <xf numFmtId="0" fontId="14" fillId="0" borderId="11" xfId="0" applyFont="1" applyBorder="1"/>
    <xf numFmtId="0" fontId="14" fillId="0" borderId="16" xfId="0" applyFont="1" applyBorder="1"/>
    <xf numFmtId="0" fontId="24" fillId="0" borderId="0" xfId="2" applyFont="1">
      <alignment vertical="center"/>
    </xf>
    <xf numFmtId="0" fontId="28" fillId="0" borderId="0" xfId="0" applyFont="1"/>
    <xf numFmtId="0" fontId="29" fillId="0" borderId="0" xfId="0" applyFont="1"/>
    <xf numFmtId="0" fontId="28" fillId="0" borderId="0" xfId="2" applyFont="1">
      <alignment vertical="center"/>
    </xf>
    <xf numFmtId="0" fontId="14" fillId="2" borderId="8" xfId="0" applyFont="1" applyFill="1" applyBorder="1"/>
    <xf numFmtId="0" fontId="14" fillId="2" borderId="6" xfId="0" applyFont="1" applyFill="1" applyBorder="1"/>
    <xf numFmtId="38" fontId="0" fillId="0" borderId="38" xfId="1" applyFont="1" applyBorder="1"/>
    <xf numFmtId="0" fontId="0" fillId="0" borderId="38" xfId="0" applyBorder="1"/>
    <xf numFmtId="0" fontId="14" fillId="18" borderId="6" xfId="0" applyFont="1" applyFill="1" applyBorder="1"/>
    <xf numFmtId="0" fontId="14" fillId="0" borderId="4" xfId="0" applyFont="1" applyBorder="1"/>
    <xf numFmtId="38" fontId="0" fillId="0" borderId="18" xfId="1" applyFont="1" applyFill="1" applyBorder="1"/>
    <xf numFmtId="38" fontId="14" fillId="0" borderId="4" xfId="1" applyFont="1" applyBorder="1"/>
    <xf numFmtId="37" fontId="0" fillId="0" borderId="35" xfId="0" applyNumberFormat="1" applyBorder="1"/>
    <xf numFmtId="0" fontId="0" fillId="0" borderId="56" xfId="0" applyBorder="1"/>
    <xf numFmtId="0" fontId="0" fillId="0" borderId="57" xfId="0" applyBorder="1"/>
    <xf numFmtId="0" fontId="0" fillId="0" borderId="39" xfId="0" applyBorder="1"/>
    <xf numFmtId="37" fontId="0" fillId="0" borderId="39" xfId="0" applyNumberFormat="1" applyBorder="1"/>
    <xf numFmtId="38" fontId="0" fillId="0" borderId="18" xfId="1" applyFont="1" applyBorder="1"/>
    <xf numFmtId="176" fontId="14" fillId="0" borderId="0" xfId="0" applyNumberFormat="1" applyFont="1"/>
    <xf numFmtId="38" fontId="6" fillId="0" borderId="4" xfId="1" applyFont="1" applyBorder="1"/>
    <xf numFmtId="0" fontId="0" fillId="0" borderId="4" xfId="0" applyBorder="1" applyAlignment="1">
      <alignment vertical="center"/>
    </xf>
    <xf numFmtId="38" fontId="14" fillId="0" borderId="0" xfId="1" applyFont="1" applyFill="1" applyBorder="1" applyAlignment="1">
      <alignment vertical="center"/>
    </xf>
    <xf numFmtId="177" fontId="0" fillId="19" borderId="4" xfId="0" applyNumberFormat="1" applyFill="1" applyBorder="1"/>
    <xf numFmtId="9" fontId="14" fillId="0" borderId="0" xfId="0" applyNumberFormat="1" applyFont="1"/>
    <xf numFmtId="37" fontId="2" fillId="0" borderId="6" xfId="0" applyNumberFormat="1" applyFont="1" applyBorder="1" applyAlignment="1">
      <alignment horizontal="center"/>
    </xf>
    <xf numFmtId="0" fontId="0" fillId="0" borderId="37" xfId="0" applyBorder="1" applyAlignment="1">
      <alignment horizontal="center"/>
    </xf>
    <xf numFmtId="0" fontId="0" fillId="0" borderId="6" xfId="0" applyBorder="1" applyAlignment="1">
      <alignment horizontal="center"/>
    </xf>
    <xf numFmtId="0" fontId="0" fillId="0" borderId="24" xfId="0" applyBorder="1" applyAlignment="1">
      <alignment vertical="center"/>
    </xf>
    <xf numFmtId="37" fontId="2" fillId="0" borderId="66" xfId="0" applyNumberFormat="1" applyFont="1" applyBorder="1" applyAlignment="1">
      <alignment horizontal="center"/>
    </xf>
    <xf numFmtId="0" fontId="2" fillId="0" borderId="61" xfId="0" applyFont="1" applyBorder="1" applyAlignment="1">
      <alignment horizontal="center"/>
    </xf>
    <xf numFmtId="37" fontId="2" fillId="3" borderId="67" xfId="0" applyNumberFormat="1" applyFont="1" applyFill="1" applyBorder="1"/>
    <xf numFmtId="0" fontId="0" fillId="0" borderId="68" xfId="0" applyBorder="1"/>
    <xf numFmtId="37" fontId="2" fillId="3" borderId="69" xfId="0" applyNumberFormat="1" applyFont="1" applyFill="1" applyBorder="1"/>
    <xf numFmtId="37" fontId="2" fillId="0" borderId="70" xfId="0" applyNumberFormat="1" applyFont="1" applyBorder="1" applyAlignment="1">
      <alignment horizontal="center"/>
    </xf>
    <xf numFmtId="37" fontId="2" fillId="3" borderId="71" xfId="0" applyNumberFormat="1" applyFont="1" applyFill="1" applyBorder="1"/>
    <xf numFmtId="38" fontId="0" fillId="0" borderId="73" xfId="1" applyFont="1" applyBorder="1"/>
    <xf numFmtId="0" fontId="0" fillId="0" borderId="76" xfId="0" applyBorder="1" applyAlignment="1">
      <alignment horizontal="center"/>
    </xf>
    <xf numFmtId="38" fontId="0" fillId="0" borderId="77" xfId="1" applyFont="1" applyBorder="1"/>
    <xf numFmtId="0" fontId="0" fillId="0" borderId="68" xfId="0" applyBorder="1" applyAlignment="1">
      <alignment horizontal="center"/>
    </xf>
    <xf numFmtId="38" fontId="0" fillId="0" borderId="78" xfId="1" applyFont="1" applyBorder="1"/>
    <xf numFmtId="37" fontId="2" fillId="3" borderId="79" xfId="0" applyNumberFormat="1" applyFont="1" applyFill="1" applyBorder="1"/>
    <xf numFmtId="37" fontId="2" fillId="0" borderId="68" xfId="0" applyNumberFormat="1" applyFont="1" applyBorder="1" applyAlignment="1">
      <alignment horizontal="center"/>
    </xf>
    <xf numFmtId="37" fontId="2" fillId="0" borderId="75" xfId="0" applyNumberFormat="1" applyFont="1" applyBorder="1"/>
    <xf numFmtId="0" fontId="0" fillId="0" borderId="66" xfId="0" applyBorder="1" applyAlignment="1">
      <alignment horizontal="center"/>
    </xf>
    <xf numFmtId="38" fontId="0" fillId="0" borderId="67" xfId="1" applyFont="1" applyBorder="1"/>
    <xf numFmtId="9" fontId="14" fillId="0" borderId="0" xfId="0" applyNumberFormat="1" applyFont="1" applyAlignment="1">
      <alignment horizontal="center"/>
    </xf>
    <xf numFmtId="0" fontId="31" fillId="0" borderId="13" xfId="0" applyFont="1" applyBorder="1" applyAlignment="1">
      <alignment horizontal="left"/>
    </xf>
    <xf numFmtId="0" fontId="14" fillId="0" borderId="18" xfId="0" applyFont="1" applyBorder="1" applyAlignment="1">
      <alignment horizontal="center" vertical="center"/>
    </xf>
    <xf numFmtId="0" fontId="14" fillId="0" borderId="38" xfId="0" applyFont="1" applyBorder="1" applyAlignment="1">
      <alignment horizontal="center" vertical="center"/>
    </xf>
    <xf numFmtId="0" fontId="14" fillId="0" borderId="39" xfId="0" applyFont="1" applyBorder="1" applyAlignment="1">
      <alignment horizontal="center" vertical="center"/>
    </xf>
    <xf numFmtId="37" fontId="14" fillId="0" borderId="8" xfId="0" applyNumberFormat="1" applyFont="1" applyBorder="1" applyAlignment="1">
      <alignment horizontal="center" vertical="center"/>
    </xf>
    <xf numFmtId="37" fontId="14" fillId="0" borderId="6" xfId="0" applyNumberFormat="1" applyFont="1" applyBorder="1" applyAlignment="1">
      <alignment horizontal="center" vertical="center"/>
    </xf>
    <xf numFmtId="0" fontId="14" fillId="0" borderId="42" xfId="0" applyFont="1" applyBorder="1" applyAlignment="1">
      <alignment horizontal="center" vertical="center"/>
    </xf>
    <xf numFmtId="0" fontId="14" fillId="0" borderId="25" xfId="0" applyFont="1" applyBorder="1" applyAlignment="1">
      <alignment horizontal="center" vertical="center"/>
    </xf>
    <xf numFmtId="0" fontId="15" fillId="2" borderId="18"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4" fillId="3" borderId="10" xfId="0" applyFont="1" applyFill="1" applyBorder="1" applyAlignment="1">
      <alignment horizontal="center"/>
    </xf>
    <xf numFmtId="0" fontId="14" fillId="3" borderId="11" xfId="0" applyFont="1" applyFill="1" applyBorder="1" applyAlignment="1">
      <alignment horizontal="center"/>
    </xf>
    <xf numFmtId="0" fontId="14" fillId="3" borderId="16" xfId="0" applyFont="1" applyFill="1" applyBorder="1" applyAlignment="1">
      <alignment horizontal="center"/>
    </xf>
    <xf numFmtId="0" fontId="14" fillId="3" borderId="12" xfId="0" applyFont="1" applyFill="1" applyBorder="1" applyAlignment="1">
      <alignment horizontal="center"/>
    </xf>
    <xf numFmtId="0" fontId="14" fillId="3" borderId="13" xfId="0" applyFont="1" applyFill="1" applyBorder="1" applyAlignment="1">
      <alignment horizontal="center"/>
    </xf>
    <xf numFmtId="0" fontId="14" fillId="3" borderId="14" xfId="0" applyFont="1" applyFill="1" applyBorder="1" applyAlignment="1">
      <alignment horizontal="center"/>
    </xf>
    <xf numFmtId="0" fontId="23" fillId="0" borderId="18" xfId="0" applyFont="1" applyBorder="1" applyAlignment="1">
      <alignment horizontal="center" vertical="center"/>
    </xf>
    <xf numFmtId="0" fontId="23" fillId="0" borderId="38" xfId="0" applyFont="1" applyBorder="1" applyAlignment="1">
      <alignment horizontal="center" vertical="center"/>
    </xf>
    <xf numFmtId="0" fontId="23" fillId="0" borderId="39" xfId="0" applyFont="1" applyBorder="1" applyAlignment="1">
      <alignment horizontal="center" vertical="center"/>
    </xf>
    <xf numFmtId="37" fontId="14" fillId="0" borderId="18" xfId="0" applyNumberFormat="1" applyFont="1" applyBorder="1" applyAlignment="1">
      <alignment horizontal="center" vertical="center"/>
    </xf>
    <xf numFmtId="37" fontId="14" fillId="0" borderId="38" xfId="0" applyNumberFormat="1" applyFont="1" applyBorder="1" applyAlignment="1">
      <alignment horizontal="center" vertical="center"/>
    </xf>
    <xf numFmtId="37" fontId="14" fillId="0" borderId="39" xfId="0" applyNumberFormat="1" applyFont="1" applyBorder="1" applyAlignment="1">
      <alignment horizontal="center" vertical="center"/>
    </xf>
    <xf numFmtId="0" fontId="27" fillId="0" borderId="0" xfId="0" applyFont="1" applyAlignment="1">
      <alignment horizontal="center"/>
    </xf>
    <xf numFmtId="0" fontId="15" fillId="0" borderId="11" xfId="0" applyFont="1" applyBorder="1" applyAlignment="1">
      <alignment horizontal="center"/>
    </xf>
    <xf numFmtId="37" fontId="2" fillId="14" borderId="56" xfId="0" applyNumberFormat="1" applyFont="1" applyFill="1" applyBorder="1" applyAlignment="1">
      <alignment horizontal="center"/>
    </xf>
    <xf numFmtId="37" fontId="2" fillId="14" borderId="57" xfId="0" applyNumberFormat="1" applyFont="1" applyFill="1" applyBorder="1" applyAlignment="1">
      <alignment horizontal="center"/>
    </xf>
    <xf numFmtId="37" fontId="2" fillId="11" borderId="54" xfId="0" applyNumberFormat="1" applyFont="1" applyFill="1" applyBorder="1" applyAlignment="1">
      <alignment horizontal="center"/>
    </xf>
    <xf numFmtId="37" fontId="2" fillId="11" borderId="55" xfId="0" applyNumberFormat="1" applyFont="1" applyFill="1" applyBorder="1" applyAlignment="1">
      <alignment horizontal="center"/>
    </xf>
    <xf numFmtId="37" fontId="2" fillId="14" borderId="50" xfId="0" applyNumberFormat="1" applyFont="1" applyFill="1" applyBorder="1" applyAlignment="1">
      <alignment horizontal="center"/>
    </xf>
    <xf numFmtId="37" fontId="2" fillId="14" borderId="51" xfId="0" applyNumberFormat="1" applyFont="1" applyFill="1" applyBorder="1" applyAlignment="1">
      <alignment horizontal="center"/>
    </xf>
    <xf numFmtId="0" fontId="0" fillId="0" borderId="58" xfId="0" applyBorder="1" applyAlignment="1">
      <alignment horizontal="center"/>
    </xf>
    <xf numFmtId="0" fontId="0" fillId="0" borderId="59" xfId="0" applyBorder="1" applyAlignment="1">
      <alignment horizontal="center"/>
    </xf>
    <xf numFmtId="0" fontId="0" fillId="16" borderId="27" xfId="0" applyFill="1" applyBorder="1" applyAlignment="1">
      <alignment horizontal="center"/>
    </xf>
    <xf numFmtId="0" fontId="0" fillId="16" borderId="59" xfId="0" applyFill="1" applyBorder="1" applyAlignment="1">
      <alignment horizontal="center"/>
    </xf>
    <xf numFmtId="0" fontId="0" fillId="14" borderId="56" xfId="0" applyFill="1" applyBorder="1" applyAlignment="1">
      <alignment horizontal="center"/>
    </xf>
    <xf numFmtId="0" fontId="0" fillId="14" borderId="57" xfId="0" applyFill="1" applyBorder="1" applyAlignment="1">
      <alignment horizontal="center"/>
    </xf>
    <xf numFmtId="37" fontId="2" fillId="0" borderId="54" xfId="0" applyNumberFormat="1" applyFont="1" applyBorder="1" applyAlignment="1">
      <alignment horizontal="center"/>
    </xf>
    <xf numFmtId="37" fontId="2" fillId="0" borderId="55" xfId="0" applyNumberFormat="1" applyFont="1" applyBorder="1" applyAlignment="1">
      <alignment horizontal="center"/>
    </xf>
    <xf numFmtId="0" fontId="0" fillId="0" borderId="54" xfId="0" applyBorder="1" applyAlignment="1">
      <alignment horizontal="center"/>
    </xf>
    <xf numFmtId="0" fontId="0" fillId="0" borderId="55" xfId="0" applyBorder="1" applyAlignment="1">
      <alignment horizontal="center"/>
    </xf>
    <xf numFmtId="0" fontId="0" fillId="0" borderId="18" xfId="0" applyBorder="1" applyAlignment="1">
      <alignment horizontal="center"/>
    </xf>
    <xf numFmtId="0" fontId="0" fillId="0" borderId="39" xfId="0" applyBorder="1" applyAlignment="1">
      <alignment horizontal="center"/>
    </xf>
    <xf numFmtId="37" fontId="0" fillId="0" borderId="18" xfId="0" applyNumberFormat="1" applyBorder="1" applyAlignment="1">
      <alignment horizontal="center"/>
    </xf>
    <xf numFmtId="37" fontId="0" fillId="0" borderId="39" xfId="0" applyNumberFormat="1" applyBorder="1" applyAlignment="1">
      <alignment horizontal="center"/>
    </xf>
    <xf numFmtId="37" fontId="2" fillId="0" borderId="61" xfId="0" applyNumberFormat="1" applyFont="1" applyBorder="1" applyAlignment="1">
      <alignment horizontal="center"/>
    </xf>
    <xf numFmtId="37" fontId="2" fillId="0" borderId="41" xfId="0" applyNumberFormat="1" applyFont="1" applyBorder="1" applyAlignment="1">
      <alignment horizontal="center"/>
    </xf>
    <xf numFmtId="37" fontId="2" fillId="16" borderId="18" xfId="0" applyNumberFormat="1" applyFont="1" applyFill="1" applyBorder="1" applyAlignment="1">
      <alignment horizontal="center"/>
    </xf>
    <xf numFmtId="37" fontId="2" fillId="16" borderId="60" xfId="0" applyNumberFormat="1" applyFont="1" applyFill="1" applyBorder="1" applyAlignment="1">
      <alignment horizontal="center"/>
    </xf>
    <xf numFmtId="0" fontId="0" fillId="0" borderId="0" xfId="0" applyAlignment="1">
      <alignment horizontal="center"/>
    </xf>
    <xf numFmtId="37" fontId="0" fillId="11" borderId="52" xfId="0" applyNumberFormat="1" applyFill="1" applyBorder="1" applyAlignment="1">
      <alignment horizontal="center"/>
    </xf>
    <xf numFmtId="37" fontId="0" fillId="11" borderId="53" xfId="0" applyNumberFormat="1" applyFill="1" applyBorder="1" applyAlignment="1">
      <alignment horizontal="center"/>
    </xf>
    <xf numFmtId="37" fontId="2" fillId="14" borderId="27" xfId="0" applyNumberFormat="1" applyFont="1" applyFill="1" applyBorder="1" applyAlignment="1">
      <alignment horizontal="center"/>
    </xf>
    <xf numFmtId="37" fontId="2" fillId="14" borderId="40" xfId="0" applyNumberFormat="1" applyFont="1" applyFill="1" applyBorder="1" applyAlignment="1">
      <alignment horizontal="center"/>
    </xf>
    <xf numFmtId="37" fontId="2" fillId="15" borderId="27" xfId="0" applyNumberFormat="1" applyFont="1" applyFill="1" applyBorder="1" applyAlignment="1">
      <alignment horizontal="center"/>
    </xf>
    <xf numFmtId="37" fontId="2" fillId="15" borderId="40" xfId="0" applyNumberFormat="1" applyFont="1" applyFill="1" applyBorder="1" applyAlignment="1">
      <alignment horizontal="center"/>
    </xf>
    <xf numFmtId="0" fontId="2" fillId="0" borderId="72" xfId="0" applyFont="1" applyBorder="1" applyAlignment="1">
      <alignment horizontal="center"/>
    </xf>
    <xf numFmtId="0" fontId="2" fillId="0" borderId="51" xfId="0" applyFont="1" applyBorder="1" applyAlignment="1">
      <alignment horizontal="center"/>
    </xf>
    <xf numFmtId="37" fontId="2" fillId="3" borderId="74" xfId="0" applyNumberFormat="1" applyFont="1" applyFill="1" applyBorder="1" applyAlignment="1">
      <alignment horizontal="center"/>
    </xf>
    <xf numFmtId="37" fontId="2" fillId="3" borderId="53" xfId="0" applyNumberFormat="1" applyFont="1" applyFill="1" applyBorder="1" applyAlignment="1">
      <alignment horizontal="center"/>
    </xf>
    <xf numFmtId="0" fontId="0" fillId="0" borderId="38" xfId="0" applyBorder="1" applyAlignment="1">
      <alignment horizontal="center"/>
    </xf>
    <xf numFmtId="37" fontId="2" fillId="3" borderId="54" xfId="0" applyNumberFormat="1" applyFont="1" applyFill="1" applyBorder="1" applyAlignment="1">
      <alignment horizontal="center"/>
    </xf>
    <xf numFmtId="37" fontId="2" fillId="3" borderId="55" xfId="0" applyNumberFormat="1" applyFont="1" applyFill="1" applyBorder="1" applyAlignment="1">
      <alignment horizontal="center"/>
    </xf>
    <xf numFmtId="0" fontId="0" fillId="0" borderId="8" xfId="0" applyBorder="1" applyAlignment="1">
      <alignment horizontal="center" vertical="center"/>
    </xf>
    <xf numFmtId="0" fontId="0" fillId="0" borderId="6" xfId="0" applyBorder="1" applyAlignment="1">
      <alignment horizontal="center" vertical="center"/>
    </xf>
    <xf numFmtId="37" fontId="2" fillId="0" borderId="56" xfId="0" applyNumberFormat="1" applyFont="1" applyBorder="1" applyAlignment="1">
      <alignment horizontal="center"/>
    </xf>
    <xf numFmtId="37" fontId="2" fillId="0" borderId="57" xfId="0" applyNumberFormat="1" applyFont="1" applyBorder="1" applyAlignment="1">
      <alignment horizontal="center"/>
    </xf>
    <xf numFmtId="0" fontId="0" fillId="11" borderId="18" xfId="0" applyFill="1" applyBorder="1" applyAlignment="1">
      <alignment horizontal="center" vertical="center"/>
    </xf>
    <xf numFmtId="0" fontId="0" fillId="11" borderId="39" xfId="0" applyFill="1" applyBorder="1" applyAlignment="1">
      <alignment horizontal="center" vertical="center"/>
    </xf>
    <xf numFmtId="37" fontId="2" fillId="0" borderId="18" xfId="0" applyNumberFormat="1" applyFont="1" applyBorder="1" applyAlignment="1">
      <alignment horizontal="center"/>
    </xf>
    <xf numFmtId="37" fontId="2" fillId="0" borderId="39" xfId="0" applyNumberFormat="1" applyFont="1" applyBorder="1" applyAlignment="1">
      <alignment horizontal="center"/>
    </xf>
    <xf numFmtId="0" fontId="0" fillId="0" borderId="18" xfId="0" applyBorder="1" applyAlignment="1">
      <alignment horizontal="center" vertical="center"/>
    </xf>
    <xf numFmtId="0" fontId="0" fillId="0" borderId="39" xfId="0" applyBorder="1" applyAlignment="1">
      <alignment horizontal="center" vertical="center"/>
    </xf>
    <xf numFmtId="37" fontId="2" fillId="3" borderId="18" xfId="0" applyNumberFormat="1" applyFont="1" applyFill="1" applyBorder="1" applyAlignment="1">
      <alignment horizontal="center"/>
    </xf>
    <xf numFmtId="37" fontId="2" fillId="3" borderId="60" xfId="0" applyNumberFormat="1" applyFont="1" applyFill="1" applyBorder="1" applyAlignment="1">
      <alignment horizontal="center"/>
    </xf>
    <xf numFmtId="37" fontId="0" fillId="3" borderId="54" xfId="0" applyNumberFormat="1" applyFill="1" applyBorder="1" applyAlignment="1">
      <alignment horizontal="center"/>
    </xf>
    <xf numFmtId="37" fontId="0" fillId="3" borderId="55" xfId="0" applyNumberFormat="1" applyFill="1" applyBorder="1" applyAlignment="1">
      <alignment horizontal="center"/>
    </xf>
    <xf numFmtId="37" fontId="2" fillId="5" borderId="62" xfId="0" applyNumberFormat="1" applyFont="1" applyFill="1" applyBorder="1" applyAlignment="1">
      <alignment horizontal="center"/>
    </xf>
    <xf numFmtId="37" fontId="2" fillId="5" borderId="63" xfId="0" applyNumberFormat="1" applyFont="1" applyFill="1" applyBorder="1" applyAlignment="1">
      <alignment horizontal="center"/>
    </xf>
    <xf numFmtId="37" fontId="2" fillId="6" borderId="61" xfId="0" applyNumberFormat="1" applyFont="1" applyFill="1" applyBorder="1" applyAlignment="1">
      <alignment horizontal="center"/>
    </xf>
    <xf numFmtId="37" fontId="2" fillId="6" borderId="64" xfId="0" applyNumberFormat="1" applyFont="1" applyFill="1" applyBorder="1" applyAlignment="1">
      <alignment horizontal="center"/>
    </xf>
    <xf numFmtId="0" fontId="0" fillId="12" borderId="27" xfId="0" applyFill="1" applyBorder="1" applyAlignment="1">
      <alignment horizontal="center"/>
    </xf>
    <xf numFmtId="0" fontId="0" fillId="12" borderId="59" xfId="0" applyFill="1" applyBorder="1" applyAlignment="1">
      <alignment horizontal="center"/>
    </xf>
    <xf numFmtId="37" fontId="0" fillId="0" borderId="62" xfId="0" applyNumberFormat="1" applyBorder="1" applyAlignment="1">
      <alignment horizontal="center"/>
    </xf>
    <xf numFmtId="37" fontId="0" fillId="0" borderId="65" xfId="0" applyNumberFormat="1" applyBorder="1" applyAlignment="1">
      <alignment horizontal="center"/>
    </xf>
    <xf numFmtId="0" fontId="2" fillId="0" borderId="50" xfId="0" applyFont="1" applyBorder="1" applyAlignment="1">
      <alignment horizontal="center"/>
    </xf>
    <xf numFmtId="37" fontId="2" fillId="3" borderId="52" xfId="0" applyNumberFormat="1" applyFont="1" applyFill="1" applyBorder="1" applyAlignment="1">
      <alignment horizontal="center"/>
    </xf>
    <xf numFmtId="0" fontId="2" fillId="0" borderId="24" xfId="0" applyFont="1" applyBorder="1"/>
    <xf numFmtId="0" fontId="2" fillId="0" borderId="6" xfId="0" applyFont="1" applyBorder="1"/>
    <xf numFmtId="38" fontId="0" fillId="0" borderId="20" xfId="0" applyNumberFormat="1" applyBorder="1"/>
    <xf numFmtId="0" fontId="2" fillId="0" borderId="24" xfId="0" applyFont="1" applyBorder="1" applyAlignment="1">
      <alignment horizontal="center"/>
    </xf>
    <xf numFmtId="0" fontId="2" fillId="0" borderId="6" xfId="0" applyFont="1" applyBorder="1" applyAlignment="1">
      <alignment horizontal="center"/>
    </xf>
  </cellXfs>
  <cellStyles count="4">
    <cellStyle name="桁区切り" xfId="1" builtinId="6"/>
    <cellStyle name="標準" xfId="0" builtinId="0"/>
    <cellStyle name="標準_Book2" xfId="2" xr:uid="{8359A6EF-17BF-4FD4-B63E-76FB805915AE}"/>
    <cellStyle name="標準_源徴簿１２" xfId="3" xr:uid="{062B058F-D550-42F5-8956-840FC64808FB}"/>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AD4D-9E36-40F9-BC5F-31EB35158457}">
  <sheetPr transitionEvaluation="1">
    <pageSetUpPr fitToPage="1"/>
  </sheetPr>
  <dimension ref="B1:BG2437"/>
  <sheetViews>
    <sheetView showGridLines="0" tabSelected="1" zoomScale="75" workbookViewId="0">
      <selection activeCell="G186" sqref="G186"/>
    </sheetView>
  </sheetViews>
  <sheetFormatPr defaultColWidth="10.796875" defaultRowHeight="17.25"/>
  <cols>
    <col min="1" max="1" width="3.8984375" customWidth="1"/>
    <col min="2" max="2" width="3.09765625" customWidth="1"/>
    <col min="3" max="3" width="2.69921875" customWidth="1"/>
    <col min="4" max="4" width="17.796875" customWidth="1"/>
    <col min="5" max="5" width="8.69921875" customWidth="1"/>
    <col min="6" max="6" width="11.5" customWidth="1"/>
    <col min="7" max="7" width="5.69921875" customWidth="1"/>
    <col min="8" max="8" width="3.296875" customWidth="1"/>
    <col min="9" max="9" width="14.3984375" customWidth="1"/>
    <col min="10" max="10" width="3.796875" customWidth="1"/>
    <col min="11" max="11" width="4.8984375" customWidth="1"/>
    <col min="12" max="12" width="11.8984375" customWidth="1"/>
    <col min="13" max="13" width="3.09765625" customWidth="1"/>
    <col min="14" max="14" width="10.09765625" customWidth="1"/>
    <col min="15" max="15" width="18.5" customWidth="1"/>
    <col min="16" max="16" width="11.296875" customWidth="1"/>
    <col min="17" max="17" width="5.59765625" customWidth="1"/>
    <col min="18" max="18" width="12.8984375" customWidth="1"/>
    <col min="19" max="19" width="12.796875" customWidth="1"/>
    <col min="20" max="20" width="3.69921875" customWidth="1"/>
    <col min="21" max="21" width="2.8984375" customWidth="1"/>
    <col min="22" max="22" width="3.796875" customWidth="1"/>
    <col min="23" max="23" width="9.5" customWidth="1"/>
    <col min="24" max="24" width="13.796875" customWidth="1"/>
    <col min="25" max="25" width="13.59765625" customWidth="1"/>
    <col min="26" max="26" width="4.69921875" customWidth="1"/>
    <col min="27" max="27" width="1.796875" customWidth="1"/>
    <col min="28" max="28" width="2.796875" customWidth="1"/>
    <col min="29" max="29" width="12.796875" customWidth="1"/>
    <col min="30" max="30" width="3.796875" customWidth="1"/>
    <col min="31" max="31" width="5.796875" customWidth="1"/>
    <col min="32" max="32" width="3.796875" customWidth="1"/>
    <col min="33" max="33" width="2.796875" customWidth="1"/>
    <col min="34" max="34" width="8.296875" customWidth="1"/>
    <col min="35" max="35" width="12.796875" customWidth="1"/>
    <col min="36" max="36" width="19.5" customWidth="1"/>
    <col min="37" max="37" width="14.296875" customWidth="1"/>
    <col min="38" max="38" width="11.796875" customWidth="1"/>
    <col min="39" max="39" width="13.69921875" customWidth="1"/>
  </cols>
  <sheetData>
    <row r="1" spans="2:59" ht="11.25" customHeight="1"/>
    <row r="2" spans="2:59" ht="24">
      <c r="B2" s="226" t="s">
        <v>182</v>
      </c>
      <c r="C2" s="227"/>
      <c r="D2" s="227"/>
      <c r="E2" s="226"/>
      <c r="F2" s="227"/>
      <c r="G2" s="226"/>
      <c r="H2" s="227"/>
      <c r="I2" s="227"/>
      <c r="J2" s="227"/>
      <c r="K2" s="227"/>
      <c r="L2" s="227"/>
      <c r="M2" s="227"/>
      <c r="N2" s="227"/>
      <c r="O2" s="227"/>
    </row>
    <row r="3" spans="2:59" ht="24">
      <c r="B3" s="227"/>
      <c r="C3" s="227"/>
      <c r="D3" s="227"/>
      <c r="E3" s="227"/>
      <c r="F3" s="227"/>
      <c r="G3" s="227"/>
      <c r="H3" s="227"/>
      <c r="I3" s="227"/>
      <c r="J3" s="227"/>
      <c r="K3" s="227"/>
      <c r="L3" s="227"/>
      <c r="M3" s="227"/>
      <c r="N3" s="227"/>
      <c r="O3" s="227"/>
      <c r="P3" s="1"/>
      <c r="Q3" s="1"/>
      <c r="R3" s="1"/>
      <c r="S3" s="1"/>
      <c r="T3" s="1"/>
      <c r="U3" s="1"/>
      <c r="V3" s="1"/>
      <c r="W3" s="1"/>
      <c r="X3" s="1"/>
      <c r="Y3" s="1"/>
      <c r="Z3" s="1"/>
      <c r="AA3" s="1"/>
      <c r="AB3" s="1"/>
      <c r="AC3" s="3"/>
      <c r="AD3" s="3"/>
      <c r="AE3" s="3"/>
      <c r="AF3" s="3"/>
      <c r="AG3" s="3"/>
      <c r="AH3" s="3"/>
      <c r="AI3" s="3"/>
      <c r="AJ3" s="3"/>
      <c r="AK3" s="3"/>
      <c r="AL3" s="3"/>
      <c r="AM3" s="3"/>
      <c r="AN3" s="3"/>
      <c r="AO3" s="3"/>
      <c r="AP3" s="3"/>
      <c r="AQ3" s="3"/>
      <c r="AR3" s="3"/>
      <c r="AS3" s="3"/>
      <c r="AT3" s="3"/>
      <c r="AU3" s="1"/>
      <c r="AV3" s="1"/>
      <c r="AW3" s="1"/>
      <c r="AX3" s="1"/>
      <c r="AY3" s="1"/>
      <c r="AZ3" s="1"/>
      <c r="BA3" s="1"/>
      <c r="BB3" s="1"/>
      <c r="BC3" s="1"/>
      <c r="BD3" s="1"/>
      <c r="BE3" s="1"/>
      <c r="BF3" s="1"/>
      <c r="BG3" s="1"/>
    </row>
    <row r="4" spans="2:59" ht="30.75" customHeight="1">
      <c r="B4" s="227"/>
      <c r="C4" s="227"/>
      <c r="D4" s="228" t="s">
        <v>183</v>
      </c>
      <c r="E4" s="228"/>
      <c r="F4" s="228"/>
      <c r="G4" s="228"/>
      <c r="H4" s="228"/>
      <c r="I4" s="228"/>
      <c r="J4" s="228"/>
      <c r="K4" s="228"/>
      <c r="L4" s="227"/>
      <c r="M4" s="227"/>
      <c r="N4" s="227"/>
      <c r="O4" s="227"/>
      <c r="P4" s="1"/>
      <c r="Q4" s="1"/>
      <c r="R4" s="1"/>
      <c r="S4" s="1"/>
      <c r="T4" s="1"/>
      <c r="AC4" s="3"/>
      <c r="AD4" s="3"/>
      <c r="AE4" s="3"/>
      <c r="AF4" s="3"/>
      <c r="AG4" s="3"/>
      <c r="AH4" s="3"/>
      <c r="AI4" s="3"/>
      <c r="AJ4" s="3"/>
      <c r="AK4" s="3"/>
      <c r="AL4" s="3"/>
      <c r="AM4" s="3"/>
      <c r="AN4" s="3"/>
      <c r="AO4" s="3"/>
      <c r="AP4" s="3"/>
      <c r="AQ4" s="3"/>
      <c r="AR4" s="3"/>
      <c r="AS4" s="3"/>
      <c r="AT4" s="3"/>
      <c r="AU4" s="1"/>
      <c r="AV4" s="1"/>
      <c r="AW4" s="1"/>
      <c r="AX4" s="1"/>
      <c r="AY4" s="1"/>
      <c r="AZ4" s="1"/>
      <c r="BA4" s="1"/>
      <c r="BB4" s="1"/>
      <c r="BC4" s="1"/>
      <c r="BD4" s="1"/>
      <c r="BE4" s="1"/>
      <c r="BF4" s="1"/>
      <c r="BG4" s="1"/>
    </row>
    <row r="5" spans="2:59" ht="24">
      <c r="B5" s="227"/>
      <c r="C5" s="227"/>
      <c r="D5" s="227"/>
      <c r="E5" s="227"/>
      <c r="F5" s="227"/>
      <c r="G5" s="227"/>
      <c r="H5" s="227"/>
      <c r="I5" s="227"/>
      <c r="J5" s="227"/>
      <c r="K5" s="227"/>
      <c r="L5" s="227"/>
      <c r="M5" s="227"/>
      <c r="N5" s="227"/>
      <c r="O5" s="227"/>
      <c r="R5" s="1"/>
      <c r="S5" s="3"/>
      <c r="T5" s="3"/>
      <c r="AD5" s="3"/>
      <c r="AE5" s="3"/>
      <c r="AF5" s="3"/>
      <c r="AG5" s="3"/>
      <c r="AM5" s="3"/>
      <c r="AN5" s="3"/>
      <c r="AO5" s="3"/>
      <c r="AP5" s="3"/>
      <c r="AQ5" s="3"/>
      <c r="AR5" s="3"/>
      <c r="AS5" s="3"/>
      <c r="AT5" s="3"/>
      <c r="AU5" s="1"/>
      <c r="AV5" s="1"/>
      <c r="AW5" s="1"/>
      <c r="AX5" s="1"/>
      <c r="AY5" s="1"/>
      <c r="AZ5" s="1"/>
      <c r="BA5" s="1"/>
      <c r="BB5" s="1"/>
      <c r="BC5" s="1"/>
      <c r="BD5" s="1"/>
      <c r="BE5" s="1"/>
      <c r="BF5" s="1"/>
      <c r="BG5" s="1"/>
    </row>
    <row r="6" spans="2:59" ht="24">
      <c r="B6" s="227"/>
      <c r="C6" s="227"/>
      <c r="D6" s="229" t="s">
        <v>155</v>
      </c>
      <c r="E6" s="229"/>
      <c r="F6" s="227"/>
      <c r="G6" s="227"/>
      <c r="H6" s="227"/>
      <c r="I6" s="227"/>
      <c r="J6" s="227"/>
      <c r="K6" s="227"/>
      <c r="L6" s="227"/>
      <c r="M6" s="227"/>
      <c r="N6" s="227"/>
      <c r="O6" s="227"/>
      <c r="AD6" s="3"/>
      <c r="AE6" s="3"/>
      <c r="AF6" s="3"/>
      <c r="AG6" s="3"/>
      <c r="AM6" s="3"/>
      <c r="AN6" s="3"/>
      <c r="AO6" s="3"/>
      <c r="AP6" s="3"/>
      <c r="AQ6" s="3"/>
      <c r="AR6" s="3"/>
      <c r="AS6" s="3"/>
      <c r="AT6" s="3"/>
      <c r="AU6" s="1"/>
      <c r="AV6" s="1"/>
      <c r="AW6" s="1"/>
      <c r="AX6" s="1"/>
      <c r="AY6" s="1"/>
      <c r="AZ6" s="1"/>
      <c r="BA6" s="1"/>
      <c r="BB6" s="1"/>
      <c r="BC6" s="1"/>
      <c r="BD6" s="1"/>
      <c r="BE6" s="1"/>
      <c r="BF6" s="1"/>
      <c r="BG6" s="1"/>
    </row>
    <row r="7" spans="2:59" ht="24">
      <c r="B7" s="227"/>
      <c r="C7" s="227"/>
      <c r="D7" s="227"/>
      <c r="E7" s="227"/>
      <c r="F7" s="227"/>
      <c r="G7" s="227"/>
      <c r="H7" s="227"/>
      <c r="I7" s="227"/>
      <c r="J7" s="227"/>
      <c r="K7" s="227"/>
      <c r="L7" s="227"/>
      <c r="M7" s="227"/>
      <c r="N7" s="227"/>
      <c r="O7" s="227"/>
      <c r="AD7" s="3"/>
      <c r="AE7" s="3"/>
      <c r="AF7" s="3"/>
      <c r="AG7" s="3"/>
      <c r="AM7" s="3"/>
      <c r="AN7" s="3"/>
      <c r="AO7" s="3"/>
      <c r="AP7" s="3"/>
      <c r="AQ7" s="3"/>
      <c r="AR7" s="3"/>
      <c r="AS7" s="3"/>
      <c r="AT7" s="1"/>
      <c r="AU7" s="1"/>
      <c r="AV7" s="1"/>
      <c r="AW7" s="1"/>
      <c r="AX7" s="1"/>
      <c r="AY7" s="1"/>
      <c r="AZ7" s="1"/>
      <c r="BA7" s="1"/>
      <c r="BB7" s="1"/>
      <c r="BC7" s="1"/>
      <c r="BD7" s="1"/>
      <c r="BE7" s="1"/>
      <c r="BF7" s="1"/>
    </row>
    <row r="8" spans="2:59" ht="26.25" customHeight="1">
      <c r="B8" s="227"/>
      <c r="C8" s="227"/>
      <c r="D8" s="368" t="s">
        <v>592</v>
      </c>
      <c r="E8" s="369"/>
      <c r="F8" s="369"/>
      <c r="G8" s="369"/>
      <c r="H8" s="369"/>
      <c r="I8" s="369"/>
      <c r="J8" s="369"/>
      <c r="K8" s="369"/>
      <c r="L8" s="369"/>
      <c r="M8" s="369"/>
      <c r="N8" s="370"/>
      <c r="O8" s="227"/>
      <c r="AD8" s="1"/>
      <c r="AE8" s="1"/>
      <c r="AF8" s="3"/>
      <c r="AG8" s="3"/>
      <c r="AM8" s="1"/>
      <c r="AN8" s="3"/>
      <c r="AO8" s="3"/>
      <c r="AP8" s="3"/>
      <c r="AQ8" s="3"/>
      <c r="AR8" s="3"/>
      <c r="AS8" s="3"/>
      <c r="AT8" s="3"/>
      <c r="AU8" s="1"/>
      <c r="AV8" s="1"/>
      <c r="AW8" s="1"/>
      <c r="AX8" s="1"/>
      <c r="AY8" s="1"/>
      <c r="AZ8" s="1"/>
      <c r="BA8" s="1"/>
      <c r="BB8" s="1"/>
      <c r="BC8" s="1"/>
      <c r="BD8" s="1"/>
      <c r="BE8" s="1"/>
      <c r="BF8" s="1"/>
      <c r="BG8" s="1"/>
    </row>
    <row r="9" spans="2:59" ht="24">
      <c r="B9" s="227"/>
      <c r="C9" s="227"/>
      <c r="D9" s="227"/>
      <c r="E9" s="227"/>
      <c r="F9" s="227"/>
      <c r="G9" s="227"/>
      <c r="H9" s="227"/>
      <c r="I9" s="227"/>
      <c r="J9" s="227"/>
      <c r="K9" s="227"/>
      <c r="L9" s="227"/>
      <c r="M9" s="227"/>
      <c r="N9" s="227"/>
      <c r="O9" s="227"/>
      <c r="AD9" s="1"/>
      <c r="AE9" s="1"/>
      <c r="AF9" s="3"/>
      <c r="AG9" s="3"/>
      <c r="AM9" s="1"/>
      <c r="AN9" s="1"/>
      <c r="AO9" s="3"/>
      <c r="AP9" s="3"/>
      <c r="AQ9" s="3"/>
      <c r="AR9" s="3"/>
      <c r="AS9" s="3"/>
      <c r="AT9" s="3"/>
      <c r="AU9" s="1"/>
      <c r="AV9" s="1"/>
      <c r="AW9" s="1"/>
      <c r="AX9" s="1"/>
      <c r="AY9" s="1"/>
      <c r="AZ9" s="1"/>
      <c r="BA9" s="1"/>
      <c r="BB9" s="1"/>
      <c r="BC9" s="1"/>
      <c r="BD9" s="1"/>
      <c r="BE9" s="1"/>
      <c r="BF9" s="1"/>
      <c r="BG9" s="1"/>
    </row>
    <row r="10" spans="2:59" ht="24">
      <c r="B10" s="227"/>
      <c r="C10" s="227"/>
      <c r="D10" s="227" t="s">
        <v>179</v>
      </c>
      <c r="E10" s="227"/>
      <c r="F10" s="227"/>
      <c r="G10" s="227"/>
      <c r="H10" s="227"/>
      <c r="I10" s="227"/>
      <c r="J10" s="227"/>
      <c r="K10" s="227"/>
      <c r="L10" s="227"/>
      <c r="M10" s="227"/>
      <c r="N10" s="227"/>
      <c r="O10" s="227"/>
      <c r="AD10" s="1"/>
      <c r="AE10" s="1"/>
      <c r="AF10" s="1"/>
      <c r="AG10" s="3"/>
      <c r="AM10" s="1"/>
      <c r="AN10" s="1"/>
      <c r="AO10" s="3"/>
      <c r="AP10" s="3"/>
      <c r="AQ10" s="3"/>
      <c r="AR10" s="3"/>
      <c r="AS10" s="3"/>
      <c r="AT10" s="3"/>
      <c r="AU10" s="1"/>
      <c r="AV10" s="1"/>
      <c r="AW10" s="1"/>
      <c r="AX10" s="1"/>
      <c r="AY10" s="1"/>
      <c r="AZ10" s="1"/>
      <c r="BA10" s="1"/>
      <c r="BB10" s="1"/>
      <c r="BC10" s="1"/>
      <c r="BD10" s="1"/>
      <c r="BE10" s="1"/>
      <c r="BF10" s="1"/>
      <c r="BG10" s="1"/>
    </row>
    <row r="11" spans="2:59" ht="24">
      <c r="B11" s="227"/>
      <c r="C11" s="227"/>
      <c r="D11" s="227" t="s">
        <v>189</v>
      </c>
      <c r="E11" s="227"/>
      <c r="F11" s="227"/>
      <c r="G11" s="227"/>
      <c r="H11" s="227"/>
      <c r="I11" s="227"/>
      <c r="J11" s="227"/>
      <c r="K11" s="227"/>
      <c r="L11" s="227"/>
      <c r="M11" s="227"/>
      <c r="N11" s="227"/>
      <c r="O11" s="227"/>
      <c r="AD11" s="3"/>
      <c r="AE11" s="3"/>
      <c r="AF11" s="3"/>
      <c r="AG11" s="3"/>
      <c r="AM11" s="1"/>
      <c r="AN11" s="1"/>
      <c r="AO11" s="3"/>
      <c r="AP11" s="3"/>
      <c r="AQ11" s="3"/>
      <c r="AR11" s="3"/>
      <c r="AS11" s="3"/>
      <c r="AT11" s="1"/>
      <c r="AU11" s="1"/>
      <c r="AV11" s="1"/>
      <c r="AW11" s="1"/>
      <c r="AX11" s="1"/>
      <c r="AY11" s="1"/>
      <c r="AZ11" s="1"/>
      <c r="BA11" s="1"/>
      <c r="BB11" s="1"/>
      <c r="BC11" s="1"/>
      <c r="BD11" s="1"/>
      <c r="BE11" s="1"/>
      <c r="BF11" s="1"/>
      <c r="BG11" s="1"/>
    </row>
    <row r="12" spans="2:59" ht="24">
      <c r="B12" s="227"/>
      <c r="C12" s="227"/>
      <c r="D12" s="227" t="s">
        <v>206</v>
      </c>
      <c r="E12" s="227"/>
      <c r="F12" s="227"/>
      <c r="G12" s="227"/>
      <c r="H12" s="227"/>
      <c r="I12" s="227"/>
      <c r="J12" s="227"/>
      <c r="K12" s="227"/>
      <c r="L12" s="227"/>
      <c r="M12" s="227"/>
      <c r="N12" s="227"/>
      <c r="O12" s="227"/>
      <c r="AD12" s="3"/>
      <c r="AE12" s="3"/>
      <c r="AF12" s="3"/>
      <c r="AG12" s="3"/>
      <c r="AM12" s="1"/>
      <c r="AN12" s="1"/>
      <c r="AO12" s="3"/>
      <c r="AP12" s="3"/>
      <c r="AQ12" s="3"/>
      <c r="AR12" s="3"/>
      <c r="AS12" s="3"/>
      <c r="AT12" s="1"/>
      <c r="AU12" s="1"/>
      <c r="AV12" s="1"/>
      <c r="AW12" s="1"/>
      <c r="AX12" s="1"/>
      <c r="AY12" s="1"/>
      <c r="AZ12" s="1"/>
      <c r="BA12" s="1"/>
      <c r="BB12" s="1"/>
      <c r="BC12" s="1"/>
      <c r="BD12" s="1"/>
      <c r="BE12" s="1"/>
      <c r="BF12" s="1"/>
      <c r="BG12" s="1"/>
    </row>
    <row r="13" spans="2:59" ht="24">
      <c r="B13" s="227"/>
      <c r="C13" s="227"/>
      <c r="D13" s="227"/>
      <c r="E13" s="227"/>
      <c r="F13" s="227"/>
      <c r="G13" s="227"/>
      <c r="H13" s="227"/>
      <c r="I13" s="227"/>
      <c r="J13" s="227"/>
      <c r="K13" s="227"/>
      <c r="L13" s="227"/>
      <c r="M13" s="227"/>
      <c r="N13" s="227"/>
      <c r="O13" s="227"/>
      <c r="AD13" s="3"/>
      <c r="AE13" s="3"/>
      <c r="AF13" s="3"/>
      <c r="AG13" s="3"/>
      <c r="AM13" s="1"/>
      <c r="AN13" s="1"/>
      <c r="AO13" s="3"/>
      <c r="AP13" s="3"/>
      <c r="AQ13" s="3"/>
      <c r="AR13" s="3"/>
      <c r="AS13" s="3"/>
      <c r="AT13" s="1"/>
      <c r="AU13" s="1"/>
      <c r="AV13" s="1"/>
      <c r="AW13" s="1"/>
      <c r="AX13" s="1"/>
      <c r="AY13" s="1"/>
      <c r="AZ13" s="1"/>
      <c r="BA13" s="1"/>
      <c r="BB13" s="1"/>
      <c r="BC13" s="1"/>
      <c r="BD13" s="1"/>
      <c r="BE13" s="1"/>
      <c r="BF13" s="1"/>
      <c r="BG13" s="1"/>
    </row>
    <row r="14" spans="2:59" ht="24">
      <c r="B14" s="230" t="s">
        <v>143</v>
      </c>
      <c r="C14" s="227"/>
      <c r="D14" s="227"/>
      <c r="E14" s="230"/>
      <c r="F14" s="227"/>
      <c r="G14" s="227"/>
      <c r="H14" s="227"/>
      <c r="I14" s="227"/>
      <c r="J14" s="227"/>
      <c r="K14" s="227"/>
      <c r="L14" s="227"/>
      <c r="M14" s="227"/>
      <c r="N14" s="227"/>
      <c r="O14" s="227"/>
      <c r="AD14" s="3"/>
      <c r="AE14" s="3"/>
      <c r="AF14" s="3"/>
      <c r="AG14" s="3"/>
      <c r="AM14" s="1"/>
      <c r="AN14" s="1"/>
      <c r="AO14" s="3"/>
      <c r="AP14" s="3"/>
      <c r="AQ14" s="3"/>
      <c r="AR14" s="3"/>
      <c r="AS14" s="3"/>
      <c r="AT14" s="1"/>
      <c r="AU14" s="1"/>
      <c r="AV14" s="1"/>
      <c r="AW14" s="1"/>
      <c r="AX14" s="1"/>
      <c r="AY14" s="1"/>
      <c r="AZ14" s="1"/>
      <c r="BA14" s="1"/>
      <c r="BB14" s="1"/>
      <c r="BC14" s="1"/>
      <c r="BD14" s="1"/>
      <c r="BE14" s="1"/>
      <c r="BF14" s="1"/>
      <c r="BG14" s="1"/>
    </row>
    <row r="15" spans="2:59" ht="24">
      <c r="B15" s="227"/>
      <c r="C15" s="227"/>
      <c r="D15" s="227"/>
      <c r="E15" s="227"/>
      <c r="F15" s="227"/>
      <c r="G15" s="227"/>
      <c r="H15" s="227"/>
      <c r="I15" s="227"/>
      <c r="J15" s="227"/>
      <c r="K15" s="227"/>
      <c r="L15" s="227"/>
      <c r="M15" s="227"/>
      <c r="N15" s="227"/>
      <c r="O15" s="227"/>
      <c r="AD15" s="3"/>
      <c r="AE15" s="3"/>
      <c r="AF15" s="3"/>
      <c r="AG15" s="3"/>
      <c r="AM15" s="1"/>
      <c r="AN15" s="1"/>
      <c r="AO15" s="3"/>
      <c r="AP15" s="3"/>
      <c r="AQ15" s="3"/>
      <c r="AR15" s="3"/>
      <c r="AS15" s="3"/>
      <c r="AT15" s="1"/>
      <c r="AU15" s="1"/>
      <c r="AV15" s="1"/>
      <c r="AW15" s="1"/>
      <c r="AX15" s="1"/>
      <c r="AY15" s="1"/>
      <c r="AZ15" s="1"/>
      <c r="BA15" s="1"/>
      <c r="BB15" s="1"/>
      <c r="BC15" s="1"/>
      <c r="BD15" s="1"/>
      <c r="BE15" s="1"/>
      <c r="BF15" s="1"/>
      <c r="BG15" s="1"/>
    </row>
    <row r="16" spans="2:59" ht="24">
      <c r="B16" s="227"/>
      <c r="C16" s="227"/>
      <c r="D16" s="231" t="s">
        <v>591</v>
      </c>
      <c r="E16" s="231"/>
      <c r="F16" s="227"/>
      <c r="G16" s="227"/>
      <c r="H16" s="227"/>
      <c r="I16" s="227"/>
      <c r="J16" s="232">
        <v>0</v>
      </c>
      <c r="K16" s="227" t="s">
        <v>38</v>
      </c>
      <c r="L16" s="227"/>
      <c r="M16" s="227"/>
      <c r="N16" s="227"/>
      <c r="O16" s="227"/>
      <c r="AD16" s="3"/>
      <c r="AE16" s="3"/>
      <c r="AF16" s="3"/>
      <c r="AG16" s="3"/>
      <c r="AM16" s="1"/>
      <c r="AN16" s="1"/>
      <c r="AO16" s="1"/>
      <c r="AP16" s="3"/>
      <c r="AQ16" s="3"/>
      <c r="AR16" s="3"/>
      <c r="AS16" s="3"/>
      <c r="AT16" s="1"/>
      <c r="AU16" s="1"/>
      <c r="AV16" s="1"/>
      <c r="AW16" s="1"/>
      <c r="AX16" s="1"/>
      <c r="AY16" s="1"/>
      <c r="AZ16" s="1"/>
      <c r="BA16" s="1"/>
      <c r="BB16" s="1"/>
      <c r="BC16" s="1"/>
      <c r="BD16" s="1"/>
      <c r="BE16" s="1"/>
      <c r="BF16" s="1"/>
      <c r="BG16" s="1"/>
    </row>
    <row r="17" spans="2:59" ht="24">
      <c r="B17" s="227"/>
      <c r="C17" s="227"/>
      <c r="D17" s="227"/>
      <c r="E17" s="227"/>
      <c r="F17" s="227"/>
      <c r="G17" s="227"/>
      <c r="H17" s="227"/>
      <c r="I17" s="227"/>
      <c r="J17" s="227"/>
      <c r="K17" s="233"/>
      <c r="L17" s="227"/>
      <c r="M17" s="227"/>
      <c r="N17" s="227"/>
      <c r="O17" s="227"/>
      <c r="AD17" s="3"/>
      <c r="AE17" s="3"/>
      <c r="AF17" s="3"/>
      <c r="AG17" s="3"/>
      <c r="AM17" s="1"/>
      <c r="AN17" s="1"/>
      <c r="AO17" s="1"/>
      <c r="AP17" s="3"/>
      <c r="AQ17" s="3"/>
      <c r="AR17" s="3"/>
      <c r="AS17" s="3"/>
      <c r="AT17" s="1"/>
      <c r="AU17" s="1"/>
      <c r="AV17" s="1"/>
      <c r="AW17" s="1"/>
      <c r="AX17" s="1"/>
      <c r="AY17" s="1"/>
      <c r="AZ17" s="1"/>
      <c r="BA17" s="1"/>
      <c r="BB17" s="1"/>
      <c r="BC17" s="1"/>
      <c r="BD17" s="1"/>
      <c r="BE17" s="1"/>
      <c r="BF17" s="1"/>
      <c r="BG17" s="1"/>
    </row>
    <row r="18" spans="2:59" ht="24">
      <c r="B18" s="227"/>
      <c r="C18" s="227"/>
      <c r="D18" s="227" t="s">
        <v>336</v>
      </c>
      <c r="E18" s="227"/>
      <c r="F18" s="227" t="s">
        <v>187</v>
      </c>
      <c r="G18" s="227"/>
      <c r="H18" s="227"/>
      <c r="I18" s="227"/>
      <c r="J18" s="232">
        <v>0</v>
      </c>
      <c r="K18" s="233"/>
      <c r="L18" s="227"/>
      <c r="M18" s="227"/>
      <c r="N18" s="227"/>
      <c r="O18" s="227"/>
      <c r="AD18" s="1"/>
      <c r="AE18" s="1"/>
      <c r="AF18" s="1"/>
      <c r="AG18" s="3"/>
      <c r="AM18" s="1"/>
      <c r="AN18" s="1"/>
      <c r="AO18" s="1"/>
      <c r="AP18" s="3"/>
      <c r="AQ18" s="3"/>
      <c r="AR18" s="3"/>
      <c r="AS18" s="3"/>
      <c r="AT18" s="1"/>
      <c r="AU18" s="1"/>
      <c r="AV18" s="1"/>
      <c r="AW18" s="1"/>
      <c r="AX18" s="1"/>
      <c r="AY18" s="1"/>
      <c r="AZ18" s="1"/>
      <c r="BA18" s="1"/>
      <c r="BB18" s="1"/>
      <c r="BC18" s="1"/>
      <c r="BD18" s="1"/>
      <c r="BE18" s="1"/>
      <c r="BF18" s="1"/>
      <c r="BG18" s="1"/>
    </row>
    <row r="19" spans="2:59" ht="24">
      <c r="B19" s="227"/>
      <c r="C19" s="234" t="s">
        <v>180</v>
      </c>
      <c r="D19" s="227" t="s">
        <v>186</v>
      </c>
      <c r="E19" s="227"/>
      <c r="F19" s="227" t="s">
        <v>187</v>
      </c>
      <c r="G19" s="227"/>
      <c r="H19" s="227"/>
      <c r="I19" s="227"/>
      <c r="J19" s="232">
        <v>0</v>
      </c>
      <c r="K19" s="233"/>
      <c r="L19" s="227"/>
      <c r="M19" s="227"/>
      <c r="N19" s="227"/>
      <c r="O19" s="227"/>
      <c r="AD19" s="1"/>
      <c r="AE19" s="1"/>
      <c r="AF19" s="1"/>
      <c r="AG19" s="3"/>
      <c r="AM19" s="1"/>
      <c r="AN19" s="1"/>
      <c r="AO19" s="1"/>
      <c r="AP19" s="3"/>
      <c r="AQ19" s="3"/>
      <c r="AR19" s="3"/>
      <c r="AS19" s="3"/>
      <c r="AT19" s="1"/>
      <c r="AU19" s="1"/>
      <c r="AV19" s="1"/>
      <c r="AW19" s="1"/>
      <c r="AX19" s="1"/>
      <c r="AY19" s="1"/>
      <c r="AZ19" s="1"/>
      <c r="BA19" s="1"/>
      <c r="BB19" s="1"/>
      <c r="BC19" s="1"/>
      <c r="BD19" s="1"/>
      <c r="BE19" s="1"/>
      <c r="BF19" s="1"/>
      <c r="BG19" s="1"/>
    </row>
    <row r="20" spans="2:59" ht="24">
      <c r="B20" s="227"/>
      <c r="C20" s="234" t="s">
        <v>180</v>
      </c>
      <c r="D20" s="227" t="s">
        <v>549</v>
      </c>
      <c r="E20" s="227"/>
      <c r="F20" s="227" t="s">
        <v>187</v>
      </c>
      <c r="G20" s="227"/>
      <c r="H20" s="227"/>
      <c r="I20" s="227"/>
      <c r="J20" s="232">
        <v>0</v>
      </c>
      <c r="K20" s="233"/>
      <c r="L20" s="227"/>
      <c r="M20" s="227"/>
      <c r="N20" s="227"/>
      <c r="O20" s="227"/>
      <c r="AD20" s="3"/>
      <c r="AE20" s="3"/>
      <c r="AF20" s="3"/>
      <c r="AG20" s="3"/>
      <c r="AM20" s="1"/>
      <c r="AN20" s="1"/>
      <c r="AO20" s="1"/>
      <c r="AP20" s="3"/>
      <c r="AQ20" s="3"/>
      <c r="AR20" s="3"/>
      <c r="AS20" s="3"/>
      <c r="AT20" s="1"/>
      <c r="AU20" s="1"/>
      <c r="AV20" s="1"/>
      <c r="AW20" s="1"/>
      <c r="AX20" s="1"/>
      <c r="AY20" s="1"/>
      <c r="AZ20" s="1"/>
      <c r="BA20" s="1"/>
      <c r="BB20" s="1"/>
      <c r="BC20" s="1"/>
      <c r="BD20" s="1"/>
      <c r="BE20" s="1"/>
      <c r="BF20" s="1"/>
      <c r="BG20" s="1"/>
    </row>
    <row r="21" spans="2:59" ht="24">
      <c r="B21" s="227"/>
      <c r="C21" s="234"/>
      <c r="D21" s="227" t="s">
        <v>559</v>
      </c>
      <c r="E21" s="227"/>
      <c r="F21" s="227" t="s">
        <v>187</v>
      </c>
      <c r="G21" s="227"/>
      <c r="H21" s="227"/>
      <c r="I21" s="227"/>
      <c r="J21" s="232">
        <v>0</v>
      </c>
      <c r="K21" s="233"/>
      <c r="L21" s="227"/>
      <c r="M21" s="227"/>
      <c r="N21" s="227"/>
      <c r="O21" s="227"/>
      <c r="AD21" s="3"/>
      <c r="AE21" s="3"/>
      <c r="AF21" s="3"/>
      <c r="AG21" s="3"/>
      <c r="AM21" s="1"/>
      <c r="AN21" s="1"/>
      <c r="AO21" s="1"/>
      <c r="AP21" s="3"/>
      <c r="AQ21" s="3"/>
      <c r="AR21" s="3"/>
      <c r="AS21" s="3"/>
      <c r="AT21" s="1"/>
      <c r="AU21" s="1"/>
      <c r="AV21" s="1"/>
      <c r="AW21" s="1"/>
      <c r="AX21" s="1"/>
      <c r="AY21" s="1"/>
      <c r="AZ21" s="1"/>
      <c r="BA21" s="1"/>
      <c r="BB21" s="1"/>
      <c r="BC21" s="1"/>
      <c r="BD21" s="1"/>
      <c r="BE21" s="1"/>
      <c r="BF21" s="1"/>
      <c r="BG21" s="1"/>
    </row>
    <row r="22" spans="2:59" ht="24">
      <c r="B22" s="227"/>
      <c r="C22" s="234" t="s">
        <v>180</v>
      </c>
      <c r="D22" s="227" t="s">
        <v>560</v>
      </c>
      <c r="E22" s="227"/>
      <c r="F22" s="227" t="s">
        <v>187</v>
      </c>
      <c r="G22" s="227"/>
      <c r="H22" s="227"/>
      <c r="I22" s="227"/>
      <c r="J22" s="232">
        <v>0</v>
      </c>
      <c r="K22" s="233"/>
      <c r="L22" s="227"/>
      <c r="M22" s="227"/>
      <c r="N22" s="227"/>
      <c r="O22" s="227"/>
      <c r="AD22" s="3"/>
      <c r="AE22" s="3"/>
      <c r="AF22" s="3"/>
      <c r="AG22" s="3"/>
      <c r="AM22" s="1"/>
      <c r="AN22" s="1"/>
      <c r="AO22" s="1"/>
      <c r="AP22" s="3"/>
      <c r="AQ22" s="3"/>
      <c r="AR22" s="3"/>
      <c r="AS22" s="3"/>
      <c r="AT22" s="1"/>
      <c r="AU22" s="1"/>
      <c r="AV22" s="1"/>
      <c r="AW22" s="1"/>
      <c r="AX22" s="1"/>
      <c r="AY22" s="1"/>
      <c r="AZ22" s="1"/>
      <c r="BA22" s="1"/>
      <c r="BB22" s="1"/>
      <c r="BC22" s="1"/>
      <c r="BD22" s="1"/>
      <c r="BE22" s="1"/>
      <c r="BF22" s="1"/>
      <c r="BG22" s="1"/>
    </row>
    <row r="23" spans="2:59" ht="24">
      <c r="B23" s="227"/>
      <c r="C23" s="227"/>
      <c r="D23" s="227"/>
      <c r="E23" s="227"/>
      <c r="F23" s="227"/>
      <c r="G23" s="227"/>
      <c r="H23" s="227"/>
      <c r="I23" s="227"/>
      <c r="J23" s="227"/>
      <c r="K23" s="233"/>
      <c r="L23" s="227"/>
      <c r="M23" s="227"/>
      <c r="N23" s="227"/>
      <c r="O23" s="227"/>
      <c r="AD23" s="1"/>
      <c r="AE23" s="1"/>
      <c r="AF23" s="1"/>
      <c r="AG23" s="3"/>
      <c r="AM23" s="1"/>
      <c r="AN23" s="1"/>
      <c r="AO23" s="1"/>
      <c r="AP23" s="3"/>
      <c r="AQ23" s="3"/>
      <c r="AR23" s="3"/>
      <c r="AS23" s="3"/>
      <c r="AT23" s="1"/>
      <c r="AU23" s="1"/>
      <c r="AV23" s="1"/>
      <c r="AW23" s="1"/>
      <c r="AX23" s="1"/>
      <c r="AY23" s="1"/>
      <c r="AZ23" s="1"/>
      <c r="BA23" s="1"/>
      <c r="BB23" s="1"/>
      <c r="BC23" s="1"/>
      <c r="BD23" s="1"/>
      <c r="BE23" s="1"/>
      <c r="BF23" s="1"/>
      <c r="BG23" s="1"/>
    </row>
    <row r="24" spans="2:59" ht="24">
      <c r="B24" s="227"/>
      <c r="C24" s="227"/>
      <c r="D24" s="227"/>
      <c r="E24" s="227"/>
      <c r="F24" s="227"/>
      <c r="G24" s="227"/>
      <c r="H24" s="227"/>
      <c r="I24" s="227"/>
      <c r="J24" s="227"/>
      <c r="K24" s="227"/>
      <c r="L24" s="227"/>
      <c r="M24" s="227"/>
      <c r="N24" s="227"/>
      <c r="O24" s="227"/>
      <c r="AD24" s="1"/>
      <c r="AE24" s="1"/>
      <c r="AF24" s="1"/>
      <c r="AG24" s="3"/>
      <c r="AM24" s="1"/>
      <c r="AN24" s="1"/>
      <c r="AO24" s="1"/>
      <c r="AP24" s="3"/>
      <c r="AQ24" s="3"/>
      <c r="AR24" s="3"/>
      <c r="AS24" s="3"/>
      <c r="AT24" s="1"/>
      <c r="AU24" s="1"/>
      <c r="AV24" s="1"/>
      <c r="AW24" s="1"/>
      <c r="AX24" s="1"/>
      <c r="AY24" s="1"/>
      <c r="AZ24" s="1"/>
      <c r="BA24" s="1"/>
      <c r="BB24" s="1"/>
      <c r="BC24" s="1"/>
      <c r="BD24" s="1"/>
      <c r="BE24" s="1"/>
      <c r="BF24" s="1"/>
      <c r="BG24" s="1"/>
    </row>
    <row r="25" spans="2:59" ht="24">
      <c r="B25" s="227"/>
      <c r="C25" s="227"/>
      <c r="D25" s="227"/>
      <c r="E25" s="227"/>
      <c r="F25" s="227"/>
      <c r="G25" s="227"/>
      <c r="H25" s="227"/>
      <c r="I25" s="227"/>
      <c r="J25" s="227"/>
      <c r="K25" s="227"/>
      <c r="L25" s="227"/>
      <c r="M25" s="227"/>
      <c r="N25" s="227"/>
      <c r="O25" s="227"/>
      <c r="AD25" s="1"/>
      <c r="AE25" s="1"/>
      <c r="AF25" s="1"/>
      <c r="AG25" s="3"/>
      <c r="AM25" s="1"/>
      <c r="AN25" s="1"/>
      <c r="AO25" s="1"/>
      <c r="AP25" s="3"/>
      <c r="AQ25" s="3"/>
      <c r="AR25" s="3"/>
      <c r="AS25" s="3"/>
      <c r="AT25" s="1"/>
      <c r="AU25" s="1"/>
      <c r="AV25" s="1"/>
      <c r="AW25" s="1"/>
      <c r="AX25" s="1"/>
      <c r="AY25" s="1"/>
      <c r="AZ25" s="1"/>
      <c r="BA25" s="1"/>
      <c r="BB25" s="1"/>
      <c r="BC25" s="1"/>
      <c r="BD25" s="1"/>
      <c r="BE25" s="1"/>
      <c r="BF25" s="1"/>
      <c r="BG25" s="1"/>
    </row>
    <row r="26" spans="2:59" ht="24">
      <c r="B26" s="235" t="s">
        <v>521</v>
      </c>
      <c r="C26" s="227"/>
      <c r="D26" s="227"/>
      <c r="E26" s="227"/>
      <c r="F26" s="227"/>
      <c r="G26" s="227"/>
      <c r="H26" s="227"/>
      <c r="I26" s="227"/>
      <c r="J26" s="227"/>
      <c r="K26" s="227"/>
      <c r="L26" s="227"/>
      <c r="M26" s="227"/>
      <c r="N26" s="227"/>
      <c r="O26" s="227"/>
      <c r="AD26" s="1"/>
      <c r="AE26" s="1"/>
      <c r="AF26" s="1"/>
      <c r="AG26" s="3"/>
      <c r="AM26" s="1"/>
      <c r="AN26" s="1"/>
      <c r="AO26" s="1"/>
      <c r="AP26" s="3"/>
      <c r="AQ26" s="3"/>
      <c r="AR26" s="3"/>
      <c r="AS26" s="3"/>
      <c r="AT26" s="1"/>
      <c r="AU26" s="1"/>
      <c r="AV26" s="1"/>
      <c r="AW26" s="1"/>
      <c r="AX26" s="1"/>
      <c r="AY26" s="1"/>
      <c r="AZ26" s="1"/>
      <c r="BA26" s="1"/>
      <c r="BB26" s="1"/>
      <c r="BC26" s="1"/>
      <c r="BD26" s="1"/>
      <c r="BE26" s="1"/>
      <c r="BF26" s="1"/>
      <c r="BG26" s="1"/>
    </row>
    <row r="27" spans="2:59" ht="24">
      <c r="B27" s="227"/>
      <c r="C27" s="227"/>
      <c r="D27" s="227"/>
      <c r="E27" s="227"/>
      <c r="F27" s="227"/>
      <c r="G27" s="227"/>
      <c r="H27" s="227"/>
      <c r="I27" s="227"/>
      <c r="J27" s="227"/>
      <c r="K27" s="227"/>
      <c r="L27" s="227"/>
      <c r="M27" s="227"/>
      <c r="N27" s="227"/>
      <c r="O27" s="227"/>
      <c r="U27" s="1"/>
      <c r="V27" s="3"/>
      <c r="AD27" s="1"/>
      <c r="AE27" s="1"/>
      <c r="AF27" s="1"/>
      <c r="AG27" s="3"/>
      <c r="AM27" s="1"/>
      <c r="AN27" s="1"/>
      <c r="AO27" s="1"/>
      <c r="AP27" s="3"/>
      <c r="AQ27" s="3"/>
      <c r="AR27" s="3"/>
      <c r="AS27" s="3"/>
      <c r="AT27" s="1"/>
      <c r="AU27" s="1"/>
      <c r="AV27" s="1"/>
      <c r="AW27" s="1"/>
      <c r="AX27" s="1"/>
      <c r="AY27" s="1"/>
      <c r="AZ27" s="1"/>
      <c r="BA27" s="1"/>
      <c r="BB27" s="1"/>
      <c r="BC27" s="1"/>
      <c r="BD27" s="1"/>
      <c r="BE27" s="1"/>
      <c r="BF27" s="1"/>
      <c r="BG27" s="1"/>
    </row>
    <row r="28" spans="2:59" ht="24">
      <c r="B28" s="227"/>
      <c r="C28" s="234"/>
      <c r="D28" s="227" t="s">
        <v>542</v>
      </c>
      <c r="E28" s="227"/>
      <c r="F28" s="227"/>
      <c r="G28" s="227" t="s">
        <v>188</v>
      </c>
      <c r="H28" s="227"/>
      <c r="I28" s="227"/>
      <c r="J28" s="232">
        <v>0</v>
      </c>
      <c r="K28" s="227"/>
      <c r="L28" s="227"/>
      <c r="M28" s="227"/>
      <c r="N28" s="227"/>
      <c r="O28" s="227"/>
      <c r="U28" s="3"/>
      <c r="V28" s="3"/>
      <c r="AD28" s="1"/>
      <c r="AE28" s="1"/>
      <c r="AF28" s="1"/>
      <c r="AG28" s="3"/>
      <c r="AM28" s="1"/>
      <c r="AN28" s="1"/>
      <c r="AO28" s="1"/>
      <c r="AP28" s="3"/>
      <c r="AQ28" s="3"/>
      <c r="AR28" s="3"/>
      <c r="AS28" s="3"/>
      <c r="AT28" s="1"/>
      <c r="AU28" s="1"/>
      <c r="AV28" s="1"/>
      <c r="AW28" s="1"/>
      <c r="AX28" s="1"/>
      <c r="AY28" s="1"/>
      <c r="AZ28" s="1"/>
      <c r="BA28" s="1"/>
      <c r="BB28" s="1"/>
      <c r="BC28" s="1"/>
      <c r="BD28" s="1"/>
      <c r="BE28" s="1"/>
      <c r="BF28" s="1"/>
      <c r="BG28" s="1"/>
    </row>
    <row r="29" spans="2:59" ht="24">
      <c r="B29" s="227"/>
      <c r="C29" s="234"/>
      <c r="D29" s="227"/>
      <c r="E29" s="227"/>
      <c r="F29" s="227"/>
      <c r="G29" s="227"/>
      <c r="H29" s="227"/>
      <c r="I29" s="227"/>
      <c r="J29" s="227"/>
      <c r="K29" s="227"/>
      <c r="L29" s="227"/>
      <c r="M29" s="227"/>
      <c r="N29" s="227"/>
      <c r="O29" s="227"/>
      <c r="U29" s="3"/>
      <c r="V29" s="3"/>
      <c r="AD29" s="1"/>
      <c r="AE29" s="1"/>
      <c r="AF29" s="1"/>
      <c r="AG29" s="3"/>
      <c r="AM29" s="1"/>
      <c r="AN29" s="1"/>
      <c r="AO29" s="1"/>
      <c r="AP29" s="3"/>
      <c r="AQ29" s="3"/>
      <c r="AR29" s="3"/>
      <c r="AS29" s="3"/>
      <c r="AT29" s="1"/>
      <c r="AU29" s="1"/>
      <c r="AV29" s="1"/>
      <c r="AW29" s="1"/>
      <c r="AX29" s="1"/>
      <c r="AY29" s="1"/>
      <c r="AZ29" s="1"/>
      <c r="BA29" s="1"/>
      <c r="BB29" s="1"/>
      <c r="BC29" s="1"/>
      <c r="BD29" s="1"/>
      <c r="BE29" s="1"/>
      <c r="BF29" s="1"/>
      <c r="BG29" s="1"/>
    </row>
    <row r="30" spans="2:59" ht="24">
      <c r="B30" s="227"/>
      <c r="C30" s="227"/>
      <c r="D30" s="227" t="s">
        <v>522</v>
      </c>
      <c r="E30" s="227"/>
      <c r="F30" s="227"/>
      <c r="G30" s="227"/>
      <c r="H30" s="227"/>
      <c r="I30" s="227"/>
      <c r="J30" s="227"/>
      <c r="K30" s="227"/>
      <c r="L30" s="227"/>
      <c r="M30" s="227"/>
      <c r="N30" s="227"/>
      <c r="O30" s="227"/>
      <c r="AD30" s="3"/>
      <c r="AE30" s="3"/>
      <c r="AF30" s="3"/>
      <c r="AG30" s="3"/>
      <c r="AM30" s="1"/>
      <c r="AN30" s="1"/>
      <c r="AO30" s="1"/>
      <c r="AP30" s="3"/>
      <c r="AQ30" s="3"/>
      <c r="AR30" s="3"/>
      <c r="AS30" s="3"/>
      <c r="AT30" s="1"/>
      <c r="AU30" s="1"/>
      <c r="AV30" s="1"/>
      <c r="AW30" s="1"/>
      <c r="AX30" s="1"/>
      <c r="AY30" s="1"/>
      <c r="AZ30" s="1"/>
      <c r="BA30" s="1"/>
      <c r="BB30" s="1"/>
      <c r="BC30" s="1"/>
      <c r="BD30" s="1"/>
      <c r="BE30" s="1"/>
      <c r="BF30" s="1"/>
      <c r="BG30" s="1"/>
    </row>
    <row r="31" spans="2:59" ht="24">
      <c r="B31" s="227"/>
      <c r="C31" s="227"/>
      <c r="D31" s="227"/>
      <c r="E31" s="227" t="s">
        <v>524</v>
      </c>
      <c r="F31" s="227"/>
      <c r="G31" s="227"/>
      <c r="H31" s="227"/>
      <c r="I31" s="236">
        <v>0</v>
      </c>
      <c r="J31" s="227" t="s">
        <v>523</v>
      </c>
      <c r="K31" s="227"/>
      <c r="L31" s="227"/>
      <c r="M31" s="227"/>
      <c r="N31" s="227"/>
      <c r="O31" s="227"/>
      <c r="AD31" s="3"/>
      <c r="AE31" s="3"/>
      <c r="AF31" s="3"/>
      <c r="AG31" s="3"/>
      <c r="AM31" s="1"/>
      <c r="AN31" s="1"/>
      <c r="AO31" s="1"/>
      <c r="AP31" s="3"/>
      <c r="AQ31" s="3"/>
      <c r="AR31" s="3"/>
      <c r="AS31" s="3"/>
      <c r="AT31" s="1"/>
      <c r="AU31" s="1"/>
      <c r="AV31" s="1"/>
      <c r="AW31" s="1"/>
      <c r="AX31" s="1"/>
      <c r="AY31" s="1"/>
      <c r="AZ31" s="1"/>
      <c r="BA31" s="1"/>
      <c r="BB31" s="1"/>
      <c r="BC31" s="1"/>
      <c r="BD31" s="1"/>
      <c r="BE31" s="1"/>
      <c r="BF31" s="1"/>
      <c r="BG31" s="1"/>
    </row>
    <row r="32" spans="2:59" ht="24">
      <c r="B32" s="227"/>
      <c r="C32" s="227"/>
      <c r="D32" s="227"/>
      <c r="E32" s="227"/>
      <c r="F32" s="227"/>
      <c r="G32" s="227"/>
      <c r="H32" s="227"/>
      <c r="I32" s="227"/>
      <c r="J32" s="227"/>
      <c r="K32" s="227"/>
      <c r="L32" s="227"/>
      <c r="M32" s="227"/>
      <c r="N32" s="227"/>
      <c r="O32" s="227"/>
      <c r="AD32" s="3"/>
      <c r="AE32" s="3"/>
      <c r="AF32" s="3"/>
      <c r="AG32" s="3"/>
      <c r="AM32" s="1"/>
      <c r="AN32" s="1"/>
      <c r="AO32" s="1"/>
      <c r="AP32" s="3"/>
      <c r="AQ32" s="3"/>
      <c r="AR32" s="3"/>
      <c r="AS32" s="3"/>
      <c r="AT32" s="1"/>
      <c r="AU32" s="1"/>
      <c r="AV32" s="1"/>
      <c r="AW32" s="1"/>
      <c r="AX32" s="1"/>
      <c r="AY32" s="1"/>
      <c r="AZ32" s="1"/>
      <c r="BA32" s="1"/>
      <c r="BB32" s="1"/>
      <c r="BC32" s="1"/>
      <c r="BD32" s="1"/>
      <c r="BE32" s="1"/>
      <c r="BF32" s="1"/>
      <c r="BG32" s="1"/>
    </row>
    <row r="33" spans="2:59" ht="24">
      <c r="B33" s="227"/>
      <c r="C33" s="227"/>
      <c r="D33" s="227"/>
      <c r="E33" s="227" t="s">
        <v>525</v>
      </c>
      <c r="F33" s="227"/>
      <c r="G33" s="227"/>
      <c r="H33" s="227"/>
      <c r="I33" s="227"/>
      <c r="J33" s="227"/>
      <c r="K33" s="227"/>
      <c r="L33" s="227"/>
      <c r="M33" s="227"/>
      <c r="N33" s="227"/>
      <c r="O33" s="227"/>
      <c r="AD33" s="3"/>
      <c r="AE33" s="3"/>
      <c r="AF33" s="3"/>
      <c r="AG33" s="3"/>
      <c r="AM33" s="1"/>
      <c r="AN33" s="1"/>
      <c r="AO33" s="1"/>
      <c r="AP33" s="3"/>
      <c r="AQ33" s="3"/>
      <c r="AR33" s="3"/>
      <c r="AS33" s="3"/>
      <c r="AT33" s="1"/>
      <c r="AU33" s="1"/>
      <c r="AV33" s="1"/>
      <c r="AW33" s="1"/>
      <c r="AX33" s="1"/>
      <c r="AY33" s="1"/>
      <c r="AZ33" s="1"/>
      <c r="BA33" s="1"/>
      <c r="BB33" s="1"/>
      <c r="BC33" s="1"/>
      <c r="BD33" s="1"/>
      <c r="BE33" s="1"/>
      <c r="BF33" s="1"/>
      <c r="BG33" s="1"/>
    </row>
    <row r="34" spans="2:59" ht="24">
      <c r="B34" s="227"/>
      <c r="C34" s="227"/>
      <c r="D34" s="227"/>
      <c r="E34" s="227"/>
      <c r="F34" s="227"/>
      <c r="G34" s="227"/>
      <c r="H34" s="227"/>
      <c r="I34" s="227"/>
      <c r="J34" s="232">
        <v>0</v>
      </c>
      <c r="K34" s="227"/>
      <c r="L34" s="227"/>
      <c r="M34" s="227"/>
      <c r="N34" s="227"/>
      <c r="O34" s="227"/>
      <c r="AD34" s="3"/>
      <c r="AE34" s="3"/>
      <c r="AF34" s="3"/>
      <c r="AG34" s="3"/>
      <c r="AM34" s="1"/>
      <c r="AN34" s="1"/>
      <c r="AO34" s="1"/>
      <c r="AP34" s="3"/>
      <c r="AQ34" s="3"/>
      <c r="AR34" s="3"/>
      <c r="AS34" s="3"/>
      <c r="AT34" s="1"/>
      <c r="AU34" s="1"/>
      <c r="AV34" s="1"/>
      <c r="AW34" s="1"/>
      <c r="AX34" s="1"/>
      <c r="AY34" s="1"/>
      <c r="AZ34" s="1"/>
      <c r="BA34" s="1"/>
      <c r="BB34" s="1"/>
      <c r="BC34" s="1"/>
      <c r="BD34" s="1"/>
      <c r="BE34" s="1"/>
      <c r="BF34" s="1"/>
      <c r="BG34" s="1"/>
    </row>
    <row r="35" spans="2:59" ht="24">
      <c r="B35" s="227"/>
      <c r="C35" s="227"/>
      <c r="D35" s="227"/>
      <c r="E35" s="227" t="s">
        <v>561</v>
      </c>
      <c r="F35" s="227"/>
      <c r="G35" s="227"/>
      <c r="H35" s="227"/>
      <c r="I35" s="227"/>
      <c r="J35" s="227"/>
      <c r="K35" s="227"/>
      <c r="L35" s="227"/>
      <c r="M35" s="227"/>
      <c r="N35" s="227"/>
      <c r="O35" s="227"/>
      <c r="AD35" s="3"/>
      <c r="AE35" s="3"/>
      <c r="AF35" s="3"/>
      <c r="AG35" s="3"/>
      <c r="AM35" s="1"/>
      <c r="AN35" s="1"/>
      <c r="AO35" s="1"/>
      <c r="AP35" s="3"/>
      <c r="AQ35" s="3"/>
      <c r="AR35" s="3"/>
      <c r="AS35" s="3"/>
      <c r="AT35" s="1"/>
      <c r="AU35" s="1"/>
      <c r="AV35" s="1"/>
      <c r="AW35" s="1"/>
      <c r="AX35" s="1"/>
      <c r="AY35" s="1"/>
      <c r="AZ35" s="1"/>
      <c r="BA35" s="1"/>
      <c r="BB35" s="1"/>
      <c r="BC35" s="1"/>
      <c r="BD35" s="1"/>
      <c r="BE35" s="1"/>
      <c r="BF35" s="1"/>
      <c r="BG35" s="1"/>
    </row>
    <row r="36" spans="2:59" ht="24">
      <c r="B36" s="227"/>
      <c r="C36" s="227"/>
      <c r="D36" s="227"/>
      <c r="E36" s="227" t="s">
        <v>77</v>
      </c>
      <c r="F36" s="227"/>
      <c r="G36" s="227"/>
      <c r="H36" s="227"/>
      <c r="I36" s="227"/>
      <c r="J36" s="227"/>
      <c r="K36" s="227"/>
      <c r="L36" s="227"/>
      <c r="M36" s="227"/>
      <c r="N36" s="227"/>
      <c r="O36" s="227"/>
      <c r="AD36" s="3"/>
      <c r="AE36" s="3"/>
      <c r="AF36" s="3"/>
      <c r="AG36" s="3"/>
      <c r="AM36" s="1"/>
      <c r="AN36" s="1"/>
      <c r="AO36" s="1"/>
      <c r="AP36" s="3"/>
      <c r="AQ36" s="3"/>
      <c r="AR36" s="3"/>
      <c r="AS36" s="3"/>
      <c r="AT36" s="1"/>
      <c r="AU36" s="1"/>
      <c r="AV36" s="1"/>
      <c r="AW36" s="1"/>
      <c r="AX36" s="1"/>
      <c r="AY36" s="1"/>
      <c r="AZ36" s="1"/>
      <c r="BA36" s="1"/>
      <c r="BB36" s="1"/>
      <c r="BC36" s="1"/>
      <c r="BD36" s="1"/>
      <c r="BE36" s="1"/>
      <c r="BF36" s="1"/>
      <c r="BG36" s="1"/>
    </row>
    <row r="37" spans="2:59" ht="24">
      <c r="B37" s="227"/>
      <c r="C37" s="227"/>
      <c r="D37" s="227"/>
      <c r="E37" s="227" t="s">
        <v>562</v>
      </c>
      <c r="F37" s="227"/>
      <c r="G37" s="227"/>
      <c r="H37" s="227"/>
      <c r="I37" s="227"/>
      <c r="J37" s="227"/>
      <c r="K37" s="227"/>
      <c r="L37" s="227"/>
      <c r="M37" s="227"/>
      <c r="N37" s="227"/>
      <c r="O37" s="227"/>
      <c r="V37" s="1"/>
      <c r="AD37" s="3"/>
      <c r="AE37" s="3"/>
      <c r="AF37" s="3"/>
      <c r="AG37" s="3"/>
      <c r="AM37" s="1"/>
      <c r="AN37" s="1"/>
      <c r="AO37" s="1"/>
      <c r="AP37" s="3"/>
      <c r="AQ37" s="3"/>
      <c r="AR37" s="3"/>
      <c r="AS37" s="3"/>
      <c r="AT37" s="1"/>
      <c r="AU37" s="1"/>
      <c r="AV37" s="1"/>
      <c r="AW37" s="1"/>
      <c r="AX37" s="1"/>
      <c r="AY37" s="1"/>
      <c r="AZ37" s="1"/>
      <c r="BA37" s="1"/>
      <c r="BB37" s="1"/>
      <c r="BC37" s="1"/>
      <c r="BD37" s="1"/>
      <c r="BE37" s="1"/>
      <c r="BF37" s="1"/>
      <c r="BG37" s="1"/>
    </row>
    <row r="38" spans="2:59" ht="24">
      <c r="B38" s="227"/>
      <c r="C38" s="227"/>
      <c r="D38" s="227"/>
      <c r="E38" s="227" t="s">
        <v>80</v>
      </c>
      <c r="F38" s="227"/>
      <c r="G38" s="227"/>
      <c r="H38" s="227"/>
      <c r="I38" s="227"/>
      <c r="J38" s="227"/>
      <c r="K38" s="227"/>
      <c r="L38" s="227"/>
      <c r="M38" s="227"/>
      <c r="N38" s="227"/>
      <c r="O38" s="227"/>
      <c r="U38" s="3"/>
      <c r="V38" s="1"/>
      <c r="AD38" s="3"/>
      <c r="AE38" s="3"/>
      <c r="AF38" s="3"/>
      <c r="AG38" s="3"/>
      <c r="AM38" s="1"/>
      <c r="AN38" s="1"/>
      <c r="AO38" s="1"/>
      <c r="AP38" s="3"/>
      <c r="AQ38" s="3"/>
      <c r="AR38" s="3"/>
      <c r="AS38" s="3"/>
      <c r="AT38" s="1"/>
      <c r="AU38" s="1"/>
      <c r="AV38" s="1"/>
      <c r="AW38" s="1"/>
      <c r="AX38" s="1"/>
      <c r="AY38" s="1"/>
      <c r="AZ38" s="1"/>
      <c r="BA38" s="1"/>
      <c r="BB38" s="1"/>
      <c r="BC38" s="1"/>
      <c r="BD38" s="1"/>
      <c r="BE38" s="1"/>
      <c r="BF38" s="1"/>
      <c r="BG38" s="1"/>
    </row>
    <row r="39" spans="2:59" ht="24">
      <c r="B39" s="227"/>
      <c r="C39" s="227"/>
      <c r="D39" s="227"/>
      <c r="E39" s="227" t="s">
        <v>563</v>
      </c>
      <c r="F39" s="227"/>
      <c r="G39" s="227"/>
      <c r="H39" s="227"/>
      <c r="I39" s="227"/>
      <c r="J39" s="227"/>
      <c r="K39" s="227"/>
      <c r="L39" s="227"/>
      <c r="M39" s="227"/>
      <c r="N39" s="227"/>
      <c r="O39" s="227"/>
      <c r="U39" s="3"/>
      <c r="V39" s="1"/>
      <c r="AD39" s="1"/>
      <c r="AE39" s="1"/>
      <c r="AF39" s="1"/>
      <c r="AG39" s="3"/>
      <c r="AM39" s="1"/>
      <c r="AN39" s="1"/>
      <c r="AO39" s="1"/>
      <c r="AP39" s="3"/>
      <c r="AQ39" s="3"/>
      <c r="AR39" s="3"/>
      <c r="AS39" s="3"/>
      <c r="AT39" s="1"/>
      <c r="AU39" s="1"/>
      <c r="AV39" s="1"/>
      <c r="AW39" s="1"/>
      <c r="AX39" s="1"/>
      <c r="AY39" s="1"/>
      <c r="AZ39" s="1"/>
      <c r="BA39" s="1"/>
      <c r="BB39" s="1"/>
      <c r="BC39" s="1"/>
      <c r="BD39" s="1"/>
      <c r="BE39" s="1"/>
      <c r="BF39" s="1"/>
      <c r="BG39" s="1"/>
    </row>
    <row r="40" spans="2:59" ht="24">
      <c r="B40" s="227"/>
      <c r="C40" s="227"/>
      <c r="D40" s="227"/>
      <c r="E40" s="227" t="s">
        <v>564</v>
      </c>
      <c r="F40" s="227"/>
      <c r="G40" s="227"/>
      <c r="H40" s="227"/>
      <c r="I40" s="227"/>
      <c r="J40" s="227"/>
      <c r="K40" s="227"/>
      <c r="L40" s="227"/>
      <c r="M40" s="227"/>
      <c r="N40" s="227"/>
      <c r="O40" s="227"/>
      <c r="V40" s="1"/>
      <c r="AD40" s="1"/>
      <c r="AE40" s="1"/>
      <c r="AF40" s="1"/>
      <c r="AG40" s="3"/>
      <c r="AM40" s="1"/>
      <c r="AN40" s="1"/>
      <c r="AO40" s="1"/>
      <c r="AP40" s="3"/>
      <c r="AQ40" s="3"/>
      <c r="AR40" s="3"/>
      <c r="AS40" s="3"/>
      <c r="AT40" s="1"/>
      <c r="AU40" s="1"/>
      <c r="AV40" s="1"/>
      <c r="AW40" s="1"/>
      <c r="AX40" s="1"/>
      <c r="AY40" s="1"/>
      <c r="AZ40" s="1"/>
      <c r="BA40" s="1"/>
      <c r="BB40" s="1"/>
      <c r="BC40" s="1"/>
      <c r="BD40" s="1"/>
      <c r="BE40" s="1"/>
      <c r="BF40" s="1"/>
      <c r="BG40" s="1"/>
    </row>
    <row r="41" spans="2:59" ht="24">
      <c r="B41" s="227"/>
      <c r="C41" s="227"/>
      <c r="D41" s="227"/>
      <c r="E41" s="227" t="s">
        <v>82</v>
      </c>
      <c r="F41" s="227"/>
      <c r="G41" s="227"/>
      <c r="H41" s="227"/>
      <c r="I41" s="227"/>
      <c r="J41" s="227"/>
      <c r="K41" s="227"/>
      <c r="L41" s="227"/>
      <c r="M41" s="227"/>
      <c r="N41" s="227"/>
      <c r="O41" s="227"/>
      <c r="AD41" s="1"/>
      <c r="AE41" s="1"/>
      <c r="AF41" s="1"/>
      <c r="AG41" s="3"/>
      <c r="AM41" s="1"/>
      <c r="AN41" s="1"/>
      <c r="AO41" s="1"/>
      <c r="AP41" s="3"/>
      <c r="AQ41" s="3"/>
      <c r="AR41" s="3"/>
      <c r="AS41" s="3"/>
      <c r="AT41" s="1"/>
      <c r="AU41" s="1"/>
      <c r="AV41" s="1"/>
      <c r="AW41" s="1"/>
      <c r="AX41" s="1"/>
      <c r="AY41" s="1"/>
      <c r="AZ41" s="1"/>
      <c r="BA41" s="1"/>
      <c r="BB41" s="1"/>
      <c r="BC41" s="1"/>
      <c r="BD41" s="1"/>
      <c r="BE41" s="1"/>
      <c r="BF41" s="1"/>
      <c r="BG41" s="1"/>
    </row>
    <row r="42" spans="2:59" ht="24">
      <c r="B42" s="227"/>
      <c r="C42" s="227"/>
      <c r="D42" s="227"/>
      <c r="E42" s="227"/>
      <c r="F42" s="227"/>
      <c r="G42" s="227"/>
      <c r="H42" s="227"/>
      <c r="I42" s="227"/>
      <c r="J42" s="227"/>
      <c r="K42" s="227"/>
      <c r="L42" s="227"/>
      <c r="M42" s="227"/>
      <c r="N42" s="227"/>
      <c r="O42" s="227"/>
      <c r="AD42" s="1"/>
      <c r="AE42" s="1"/>
      <c r="AF42" s="1"/>
      <c r="AG42" s="3"/>
      <c r="AM42" s="1"/>
      <c r="AN42" s="1"/>
      <c r="AO42" s="1"/>
      <c r="AP42" s="3"/>
      <c r="AQ42" s="3"/>
      <c r="AR42" s="3"/>
      <c r="AS42" s="3"/>
      <c r="AT42" s="1"/>
      <c r="AU42" s="1"/>
      <c r="AV42" s="1"/>
      <c r="AW42" s="1"/>
      <c r="AX42" s="1"/>
      <c r="AY42" s="1"/>
      <c r="AZ42" s="1"/>
      <c r="BA42" s="1"/>
      <c r="BB42" s="1"/>
      <c r="BC42" s="1"/>
      <c r="BD42" s="1"/>
      <c r="BE42" s="1"/>
      <c r="BF42" s="1"/>
      <c r="BG42" s="1"/>
    </row>
    <row r="43" spans="2:59" ht="24">
      <c r="B43" s="227"/>
      <c r="C43" s="227"/>
      <c r="D43" s="227"/>
      <c r="E43" s="227"/>
      <c r="G43" s="227"/>
      <c r="H43" s="227"/>
      <c r="I43" s="227"/>
      <c r="J43" s="227"/>
      <c r="K43" s="227"/>
      <c r="L43" s="227"/>
      <c r="M43" s="227"/>
      <c r="N43" s="227"/>
      <c r="O43" s="227"/>
      <c r="U43" s="1"/>
      <c r="AD43" s="1"/>
      <c r="AE43" s="1"/>
      <c r="AF43" s="1"/>
      <c r="AG43" s="3"/>
      <c r="AM43" s="1"/>
      <c r="AN43" s="1"/>
      <c r="AO43" s="1"/>
      <c r="AP43" s="3"/>
      <c r="AQ43" s="3"/>
      <c r="AR43" s="3"/>
      <c r="AS43" s="3"/>
      <c r="AT43" s="1"/>
      <c r="AU43" s="1"/>
      <c r="AV43" s="1"/>
      <c r="AW43" s="1"/>
      <c r="AX43" s="1"/>
      <c r="AY43" s="1"/>
      <c r="AZ43" s="1"/>
      <c r="BA43" s="1"/>
      <c r="BB43" s="1"/>
      <c r="BC43" s="1"/>
      <c r="BD43" s="1"/>
      <c r="BE43" s="1"/>
      <c r="BF43" s="1"/>
      <c r="BG43" s="1"/>
    </row>
    <row r="44" spans="2:59" ht="24">
      <c r="B44" s="235" t="s">
        <v>569</v>
      </c>
      <c r="C44" s="227"/>
      <c r="D44" s="227"/>
      <c r="E44" s="227"/>
      <c r="F44" s="227"/>
      <c r="G44" s="227"/>
      <c r="H44" s="227"/>
      <c r="I44" s="227"/>
      <c r="J44" s="227"/>
      <c r="K44" s="227"/>
      <c r="L44" s="227"/>
      <c r="M44" s="227"/>
      <c r="N44" s="227"/>
      <c r="O44" s="227"/>
      <c r="AD44" s="1"/>
      <c r="AE44" s="1"/>
      <c r="AF44" s="1"/>
      <c r="AG44" s="3"/>
      <c r="AM44" s="1"/>
      <c r="AN44" s="1"/>
      <c r="AO44" s="1"/>
      <c r="AP44" s="3"/>
      <c r="AQ44" s="3"/>
      <c r="AR44" s="3"/>
      <c r="AS44" s="3"/>
      <c r="AT44" s="1"/>
      <c r="AU44" s="1"/>
      <c r="AV44" s="1"/>
      <c r="AW44" s="1"/>
      <c r="AX44" s="1"/>
      <c r="AY44" s="1"/>
      <c r="AZ44" s="1"/>
      <c r="BA44" s="1"/>
      <c r="BB44" s="1"/>
      <c r="BC44" s="1"/>
      <c r="BD44" s="1"/>
      <c r="BE44" s="1"/>
      <c r="BF44" s="1"/>
      <c r="BG44" s="1"/>
    </row>
    <row r="45" spans="2:59" ht="24">
      <c r="B45" s="227"/>
      <c r="C45" s="227"/>
      <c r="D45" s="227"/>
      <c r="E45" s="227"/>
      <c r="F45" s="227"/>
      <c r="G45" s="227"/>
      <c r="H45" s="227"/>
      <c r="I45" s="227"/>
      <c r="J45" s="227"/>
      <c r="K45" s="227"/>
      <c r="L45" s="227"/>
      <c r="M45" s="227"/>
      <c r="N45" s="227"/>
      <c r="O45" s="227"/>
      <c r="AD45" s="3"/>
      <c r="AE45" s="3"/>
      <c r="AF45" s="3"/>
      <c r="AG45" s="3"/>
      <c r="AM45" s="1"/>
      <c r="AN45" s="1"/>
      <c r="AO45" s="1"/>
      <c r="AP45" s="3"/>
      <c r="AQ45" s="3"/>
      <c r="AR45" s="3"/>
      <c r="AS45" s="3"/>
      <c r="AT45" s="1"/>
      <c r="AU45" s="1"/>
      <c r="AV45" s="1"/>
      <c r="AW45" s="1"/>
      <c r="AX45" s="1"/>
      <c r="AY45" s="1"/>
      <c r="AZ45" s="1"/>
      <c r="BA45" s="1"/>
      <c r="BB45" s="1"/>
      <c r="BC45" s="1"/>
      <c r="BD45" s="1"/>
      <c r="BE45" s="1"/>
      <c r="BF45" s="1"/>
      <c r="BG45" s="1"/>
    </row>
    <row r="46" spans="2:59" ht="24">
      <c r="B46" s="227"/>
      <c r="C46" s="234" t="s">
        <v>180</v>
      </c>
      <c r="D46" s="227" t="s">
        <v>190</v>
      </c>
      <c r="E46" s="227"/>
      <c r="F46" s="227"/>
      <c r="G46" s="227"/>
      <c r="H46" s="227"/>
      <c r="I46" s="227"/>
      <c r="J46" s="227"/>
      <c r="K46" s="227"/>
      <c r="L46" s="227"/>
      <c r="M46" s="227"/>
      <c r="N46" s="227"/>
      <c r="O46" s="227"/>
      <c r="AD46" s="3"/>
      <c r="AE46" s="3"/>
      <c r="AF46" s="3"/>
      <c r="AG46" s="3"/>
      <c r="AH46" s="3"/>
      <c r="AN46" s="1"/>
      <c r="AO46" s="1"/>
      <c r="AP46" s="3"/>
      <c r="AQ46" s="3"/>
      <c r="AR46" s="3"/>
      <c r="AS46" s="3"/>
      <c r="AT46" s="1"/>
      <c r="AU46" s="1"/>
      <c r="AV46" s="1"/>
      <c r="AW46" s="1"/>
      <c r="AX46" s="1"/>
      <c r="AY46" s="1"/>
      <c r="AZ46" s="1"/>
      <c r="BA46" s="1"/>
      <c r="BB46" s="1"/>
      <c r="BC46" s="1"/>
      <c r="BD46" s="1"/>
      <c r="BE46" s="1"/>
      <c r="BF46" s="1"/>
      <c r="BG46" s="1"/>
    </row>
    <row r="47" spans="2:59" ht="24">
      <c r="B47" s="227"/>
      <c r="C47" s="234"/>
      <c r="D47" s="227"/>
      <c r="E47" s="227"/>
      <c r="F47" s="227"/>
      <c r="G47" s="227"/>
      <c r="H47" s="227"/>
      <c r="I47" s="227"/>
      <c r="J47" s="227"/>
      <c r="K47" s="227"/>
      <c r="L47" s="227"/>
      <c r="M47" s="227"/>
      <c r="N47" s="227"/>
      <c r="O47" s="227"/>
      <c r="AD47" s="3"/>
      <c r="AE47" s="3"/>
      <c r="AF47" s="3"/>
      <c r="AG47" s="3"/>
      <c r="AH47" s="3"/>
      <c r="AN47" s="1"/>
      <c r="AO47" s="1"/>
      <c r="AP47" s="3"/>
      <c r="AQ47" s="3"/>
      <c r="AR47" s="3"/>
      <c r="AS47" s="3"/>
      <c r="AT47" s="1"/>
      <c r="AU47" s="1"/>
      <c r="AV47" s="1"/>
      <c r="AW47" s="1"/>
      <c r="AX47" s="1"/>
      <c r="AY47" s="1"/>
      <c r="AZ47" s="1"/>
      <c r="BA47" s="1"/>
      <c r="BB47" s="1"/>
      <c r="BC47" s="1"/>
      <c r="BD47" s="1"/>
      <c r="BE47" s="1"/>
      <c r="BF47" s="1"/>
      <c r="BG47" s="1"/>
    </row>
    <row r="48" spans="2:59" ht="24">
      <c r="B48" s="227"/>
      <c r="C48" s="227"/>
      <c r="D48" s="227"/>
      <c r="E48" s="227" t="s">
        <v>294</v>
      </c>
      <c r="F48" s="227"/>
      <c r="G48" s="227"/>
      <c r="J48" s="232">
        <v>0</v>
      </c>
      <c r="K48" s="227" t="s">
        <v>42</v>
      </c>
      <c r="AD48" s="3"/>
      <c r="AE48" s="3"/>
      <c r="AF48" s="3"/>
      <c r="AG48" s="3"/>
      <c r="AH48" s="3"/>
      <c r="AN48" s="1"/>
      <c r="AO48" s="1"/>
      <c r="AP48" s="3"/>
      <c r="AQ48" s="3"/>
      <c r="AR48" s="3"/>
      <c r="AS48" s="3"/>
      <c r="AT48" s="1"/>
      <c r="AU48" s="1"/>
      <c r="AV48" s="1"/>
      <c r="AW48" s="1"/>
      <c r="AX48" s="1"/>
      <c r="AY48" s="1"/>
      <c r="AZ48" s="1"/>
      <c r="BA48" s="1"/>
      <c r="BB48" s="1"/>
      <c r="BC48" s="1"/>
      <c r="BD48" s="1"/>
      <c r="BE48" s="1"/>
      <c r="BF48" s="1"/>
      <c r="BG48" s="1"/>
    </row>
    <row r="49" spans="2:59" ht="24">
      <c r="B49" s="227"/>
      <c r="C49" s="227"/>
      <c r="D49" s="227"/>
      <c r="E49" s="227" t="s">
        <v>607</v>
      </c>
      <c r="H49" s="227"/>
      <c r="I49" s="227"/>
      <c r="J49" s="318">
        <v>0</v>
      </c>
      <c r="K49" s="227" t="s">
        <v>42</v>
      </c>
      <c r="L49" s="227"/>
      <c r="M49" s="227"/>
      <c r="N49" s="227"/>
      <c r="O49" s="227"/>
      <c r="AD49" s="3"/>
      <c r="AE49" s="3"/>
      <c r="AF49" s="3"/>
      <c r="AG49" s="3"/>
      <c r="AH49" s="3"/>
      <c r="AI49" s="1"/>
      <c r="AJ49" s="1"/>
      <c r="AK49" s="1"/>
      <c r="AL49" s="1"/>
      <c r="AM49" s="1"/>
      <c r="AN49" s="1"/>
      <c r="AO49" s="1"/>
      <c r="AP49" s="3"/>
      <c r="AQ49" s="3"/>
      <c r="AR49" s="3"/>
      <c r="AS49" s="3"/>
      <c r="AT49" s="1"/>
      <c r="AU49" s="1"/>
      <c r="AV49" s="1"/>
      <c r="AW49" s="1"/>
      <c r="AX49" s="1"/>
      <c r="AY49" s="1"/>
      <c r="AZ49" s="1"/>
      <c r="BA49" s="1"/>
      <c r="BB49" s="1"/>
      <c r="BC49" s="1"/>
      <c r="BD49" s="1"/>
      <c r="BE49" s="1"/>
      <c r="BF49" s="1"/>
      <c r="BG49" s="1"/>
    </row>
    <row r="50" spans="2:59" ht="24">
      <c r="B50" s="227"/>
      <c r="C50" s="227"/>
      <c r="E50" s="227" t="s">
        <v>565</v>
      </c>
      <c r="F50" s="227"/>
      <c r="G50" s="227"/>
      <c r="H50" s="227"/>
      <c r="I50" s="227"/>
      <c r="J50" s="278"/>
      <c r="K50" s="227"/>
      <c r="M50" s="227"/>
      <c r="N50" s="227"/>
      <c r="O50" s="227"/>
      <c r="AD50" s="3"/>
      <c r="AE50" s="3"/>
      <c r="AF50" s="3"/>
      <c r="AG50" s="3"/>
      <c r="AH50" s="3"/>
      <c r="AI50" s="1"/>
      <c r="AJ50" s="1"/>
      <c r="AK50" s="1"/>
      <c r="AL50" s="1"/>
      <c r="AM50" s="1"/>
      <c r="AN50" s="1"/>
      <c r="AO50" s="1"/>
      <c r="AP50" s="3"/>
      <c r="AQ50" s="3"/>
      <c r="AR50" s="3"/>
      <c r="AS50" s="3"/>
      <c r="AT50" s="1"/>
      <c r="AU50" s="1"/>
      <c r="AV50" s="1"/>
      <c r="AW50" s="1"/>
      <c r="AX50" s="1"/>
      <c r="AY50" s="1"/>
      <c r="AZ50" s="1"/>
      <c r="BA50" s="1"/>
      <c r="BB50" s="1"/>
      <c r="BC50" s="1"/>
      <c r="BD50" s="1"/>
      <c r="BE50" s="1"/>
      <c r="BF50" s="1"/>
      <c r="BG50" s="1"/>
    </row>
    <row r="51" spans="2:59" ht="24">
      <c r="B51" s="227"/>
      <c r="C51" s="227"/>
      <c r="D51" s="227"/>
      <c r="E51" s="227" t="s">
        <v>610</v>
      </c>
      <c r="F51" s="227"/>
      <c r="G51" s="227"/>
      <c r="H51" s="227"/>
      <c r="I51" s="227"/>
      <c r="J51" s="319">
        <v>0</v>
      </c>
      <c r="K51" s="227" t="s">
        <v>42</v>
      </c>
      <c r="L51" s="227"/>
      <c r="M51" s="227"/>
      <c r="N51" s="227"/>
      <c r="O51" s="227"/>
      <c r="AD51" s="3"/>
      <c r="AE51" s="3"/>
      <c r="AF51" s="3"/>
      <c r="AG51" s="3"/>
      <c r="AH51" s="3"/>
      <c r="AI51" s="1"/>
      <c r="AJ51" s="1"/>
      <c r="AK51" s="1"/>
      <c r="AL51" s="1"/>
      <c r="AM51" s="1"/>
      <c r="AN51" s="1"/>
      <c r="AO51" s="1"/>
      <c r="AP51" s="3"/>
      <c r="AQ51" s="3"/>
      <c r="AR51" s="3"/>
      <c r="AS51" s="3"/>
      <c r="AT51" s="1"/>
      <c r="AU51" s="1"/>
      <c r="AV51" s="1"/>
      <c r="AW51" s="1"/>
      <c r="AX51" s="1"/>
      <c r="AY51" s="1"/>
      <c r="AZ51" s="1"/>
      <c r="BA51" s="1"/>
      <c r="BB51" s="1"/>
      <c r="BC51" s="1"/>
      <c r="BD51" s="1"/>
      <c r="BE51" s="1"/>
      <c r="BF51" s="1"/>
      <c r="BG51" s="1"/>
    </row>
    <row r="52" spans="2:59" ht="24">
      <c r="B52" s="227"/>
      <c r="C52" s="227"/>
      <c r="D52" s="227"/>
      <c r="E52" s="227" t="s">
        <v>611</v>
      </c>
      <c r="F52" s="227"/>
      <c r="G52" s="227"/>
      <c r="H52" s="227"/>
      <c r="I52" s="227"/>
      <c r="J52" s="232">
        <v>0</v>
      </c>
      <c r="K52" s="227" t="s">
        <v>42</v>
      </c>
      <c r="L52" s="227"/>
      <c r="M52" s="227"/>
      <c r="N52" s="227"/>
      <c r="O52" s="227"/>
      <c r="AD52" s="3"/>
      <c r="AE52" s="3"/>
      <c r="AF52" s="3"/>
      <c r="AG52" s="3"/>
      <c r="AH52" s="3"/>
      <c r="AI52" s="1"/>
      <c r="AJ52" s="1"/>
      <c r="AK52" s="1"/>
      <c r="AL52" s="1"/>
      <c r="AM52" s="1"/>
      <c r="AN52" s="1"/>
      <c r="AO52" s="1"/>
      <c r="AP52" s="3"/>
      <c r="AQ52" s="3"/>
      <c r="AR52" s="3"/>
      <c r="AS52" s="3"/>
      <c r="AT52" s="1"/>
      <c r="AU52" s="1"/>
      <c r="AV52" s="1"/>
      <c r="AW52" s="1"/>
      <c r="AX52" s="1"/>
      <c r="AY52" s="1"/>
      <c r="AZ52" s="1"/>
      <c r="BA52" s="1"/>
      <c r="BB52" s="1"/>
      <c r="BC52" s="1"/>
      <c r="BD52" s="1"/>
      <c r="BE52" s="1"/>
      <c r="BF52" s="1"/>
      <c r="BG52" s="1"/>
    </row>
    <row r="53" spans="2:59" ht="24">
      <c r="B53" s="227"/>
      <c r="C53" s="227"/>
      <c r="D53" s="227"/>
      <c r="E53" s="227" t="s">
        <v>612</v>
      </c>
      <c r="F53" s="227"/>
      <c r="G53" s="227"/>
      <c r="H53" s="227"/>
      <c r="I53" s="227"/>
      <c r="J53" s="232">
        <v>0</v>
      </c>
      <c r="K53" s="227" t="s">
        <v>42</v>
      </c>
      <c r="L53" s="227"/>
      <c r="M53" s="227"/>
      <c r="N53" s="227"/>
      <c r="O53" s="227"/>
      <c r="AD53" s="3"/>
      <c r="AE53" s="3"/>
      <c r="AF53" s="3"/>
      <c r="AG53" s="3"/>
      <c r="AH53" s="3"/>
      <c r="AI53" s="1"/>
      <c r="AJ53" s="1"/>
      <c r="AK53" s="1"/>
      <c r="AL53" s="1"/>
      <c r="AM53" s="1"/>
      <c r="AN53" s="1"/>
      <c r="AO53" s="1"/>
      <c r="AP53" s="3"/>
      <c r="AQ53" s="3"/>
      <c r="AR53" s="3"/>
      <c r="AS53" s="3"/>
      <c r="AT53" s="1"/>
      <c r="AU53" s="1"/>
      <c r="AV53" s="1"/>
      <c r="AW53" s="1"/>
      <c r="AX53" s="1"/>
      <c r="AY53" s="1"/>
      <c r="AZ53" s="1"/>
      <c r="BA53" s="1"/>
      <c r="BB53" s="1"/>
      <c r="BC53" s="1"/>
      <c r="BD53" s="1"/>
      <c r="BE53" s="1"/>
      <c r="BF53" s="1"/>
      <c r="BG53" s="1"/>
    </row>
    <row r="54" spans="2:59" ht="24">
      <c r="B54" s="227"/>
      <c r="C54" s="227"/>
      <c r="D54" s="227"/>
      <c r="E54" s="227" t="s">
        <v>613</v>
      </c>
      <c r="F54" s="227"/>
      <c r="G54" s="227"/>
      <c r="H54" s="227"/>
      <c r="I54" s="227"/>
      <c r="J54" s="232">
        <v>0</v>
      </c>
      <c r="K54" s="227" t="s">
        <v>42</v>
      </c>
      <c r="L54" s="227"/>
      <c r="M54" s="227"/>
      <c r="N54" s="227"/>
      <c r="O54" s="227"/>
      <c r="AD54" s="3"/>
      <c r="AE54" s="3"/>
      <c r="AF54" s="3"/>
      <c r="AG54" s="3"/>
      <c r="AH54" s="3"/>
      <c r="AI54" s="1"/>
      <c r="AJ54" s="1"/>
      <c r="AK54" s="1"/>
      <c r="AL54" s="1"/>
      <c r="AM54" s="1"/>
      <c r="AN54" s="1"/>
      <c r="AO54" s="1"/>
      <c r="AP54" s="3"/>
      <c r="AQ54" s="3"/>
      <c r="AR54" s="3"/>
      <c r="AS54" s="3"/>
      <c r="AT54" s="1"/>
      <c r="AU54" s="1"/>
      <c r="AV54" s="1"/>
      <c r="AW54" s="1"/>
      <c r="AX54" s="1"/>
      <c r="AY54" s="1"/>
      <c r="AZ54" s="1"/>
      <c r="BA54" s="1"/>
      <c r="BB54" s="1"/>
      <c r="BC54" s="1"/>
      <c r="BD54" s="1"/>
      <c r="BE54" s="1"/>
      <c r="BF54" s="1"/>
      <c r="BG54" s="1"/>
    </row>
    <row r="55" spans="2:59" ht="24">
      <c r="B55" s="227"/>
      <c r="C55" s="227"/>
      <c r="D55" s="227"/>
      <c r="E55" s="227" t="s">
        <v>614</v>
      </c>
      <c r="F55" s="227"/>
      <c r="G55" s="227"/>
      <c r="H55" s="227"/>
      <c r="I55" s="227"/>
      <c r="J55" s="232">
        <v>0</v>
      </c>
      <c r="K55" s="227" t="s">
        <v>42</v>
      </c>
      <c r="L55" s="227"/>
      <c r="M55" s="227"/>
      <c r="N55" s="227"/>
      <c r="O55" s="227"/>
      <c r="AD55" s="3"/>
      <c r="AE55" s="3"/>
      <c r="AF55" s="3"/>
      <c r="AG55" s="3"/>
      <c r="AH55" s="3"/>
      <c r="AI55" s="1"/>
      <c r="AJ55" s="1"/>
      <c r="AK55" s="1"/>
      <c r="AL55" s="1"/>
      <c r="AM55" s="1"/>
      <c r="AN55" s="1"/>
      <c r="AO55" s="1"/>
      <c r="AP55" s="3"/>
      <c r="AQ55" s="3"/>
      <c r="AR55" s="3"/>
      <c r="AS55" s="3"/>
      <c r="AT55" s="1"/>
      <c r="AU55" s="1"/>
      <c r="AV55" s="1"/>
      <c r="AW55" s="1"/>
      <c r="AX55" s="1"/>
      <c r="AY55" s="1"/>
      <c r="AZ55" s="1"/>
      <c r="BA55" s="1"/>
      <c r="BB55" s="1"/>
      <c r="BC55" s="1"/>
      <c r="BD55" s="1"/>
      <c r="BE55" s="1"/>
      <c r="BF55" s="1"/>
      <c r="BG55" s="1"/>
    </row>
    <row r="56" spans="2:59" ht="24">
      <c r="B56" s="227"/>
      <c r="C56" s="227"/>
      <c r="D56" s="227"/>
      <c r="E56" s="227" t="s">
        <v>615</v>
      </c>
      <c r="F56" s="227"/>
      <c r="G56" s="227"/>
      <c r="H56" s="227"/>
      <c r="I56" s="227"/>
      <c r="J56" s="232">
        <v>0</v>
      </c>
      <c r="K56" s="227" t="s">
        <v>42</v>
      </c>
      <c r="L56" s="227"/>
      <c r="M56" s="227"/>
      <c r="N56" s="227"/>
      <c r="O56" s="227"/>
      <c r="AD56" s="3"/>
      <c r="AE56" s="3"/>
      <c r="AF56" s="3"/>
      <c r="AG56" s="3"/>
      <c r="AH56" s="3"/>
      <c r="AI56" s="1"/>
      <c r="AJ56" s="1"/>
      <c r="AK56" s="1"/>
      <c r="AL56" s="1"/>
      <c r="AM56" s="1"/>
      <c r="AN56" s="1"/>
      <c r="AO56" s="1"/>
      <c r="AP56" s="3"/>
      <c r="AQ56" s="3"/>
      <c r="AR56" s="3"/>
      <c r="AS56" s="3"/>
      <c r="AT56" s="1"/>
      <c r="AU56" s="1"/>
      <c r="AV56" s="1"/>
      <c r="AW56" s="1"/>
      <c r="AX56" s="1"/>
      <c r="AY56" s="1"/>
      <c r="AZ56" s="1"/>
      <c r="BA56" s="1"/>
      <c r="BB56" s="1"/>
      <c r="BC56" s="1"/>
      <c r="BD56" s="1"/>
      <c r="BE56" s="1"/>
      <c r="BF56" s="1"/>
      <c r="BG56" s="1"/>
    </row>
    <row r="57" spans="2:59" ht="24">
      <c r="B57" s="227"/>
      <c r="C57" s="227"/>
      <c r="D57" s="227"/>
      <c r="E57" s="227" t="s">
        <v>616</v>
      </c>
      <c r="F57" s="227"/>
      <c r="G57" s="227"/>
      <c r="H57" s="227"/>
      <c r="I57" s="227"/>
      <c r="J57" s="232">
        <v>0</v>
      </c>
      <c r="K57" s="227" t="s">
        <v>42</v>
      </c>
      <c r="L57" s="227"/>
      <c r="M57" s="227"/>
      <c r="N57" s="227"/>
      <c r="O57" s="227"/>
      <c r="AD57" s="3"/>
      <c r="AE57" s="3"/>
      <c r="AF57" s="3"/>
      <c r="AG57" s="3"/>
      <c r="AH57" s="3"/>
      <c r="AI57" s="1"/>
      <c r="AJ57" s="1"/>
      <c r="AK57" s="1"/>
      <c r="AL57" s="1"/>
      <c r="AM57" s="1"/>
      <c r="AN57" s="1"/>
      <c r="AO57" s="1"/>
      <c r="AP57" s="3"/>
      <c r="AQ57" s="3"/>
      <c r="AR57" s="3"/>
      <c r="AS57" s="3"/>
      <c r="AT57" s="1"/>
      <c r="AU57" s="1"/>
      <c r="AV57" s="1"/>
      <c r="AW57" s="1"/>
      <c r="AX57" s="1"/>
      <c r="AY57" s="1"/>
      <c r="AZ57" s="1"/>
      <c r="BA57" s="1"/>
      <c r="BB57" s="1"/>
      <c r="BC57" s="1"/>
      <c r="BD57" s="1"/>
      <c r="BE57" s="1"/>
      <c r="BF57" s="1"/>
      <c r="BG57" s="1"/>
    </row>
    <row r="58" spans="2:59" ht="24">
      <c r="B58" s="227"/>
      <c r="C58" s="227"/>
      <c r="D58" s="227"/>
      <c r="E58" s="227" t="s">
        <v>617</v>
      </c>
      <c r="F58" s="227"/>
      <c r="G58" s="227"/>
      <c r="H58" s="227"/>
      <c r="I58" s="227"/>
      <c r="J58" s="232">
        <v>0</v>
      </c>
      <c r="K58" s="227" t="s">
        <v>42</v>
      </c>
      <c r="L58" s="227"/>
      <c r="M58" s="227"/>
      <c r="N58" s="227"/>
      <c r="O58" s="227"/>
      <c r="AD58" s="3"/>
      <c r="AE58" s="3"/>
      <c r="AF58" s="3"/>
      <c r="AG58" s="3"/>
      <c r="AH58" s="3"/>
      <c r="AI58" s="1"/>
      <c r="AJ58" s="1"/>
      <c r="AK58" s="1"/>
      <c r="AL58" s="1"/>
      <c r="AM58" s="1"/>
      <c r="AN58" s="1"/>
      <c r="AO58" s="1"/>
      <c r="AP58" s="3"/>
      <c r="AQ58" s="3"/>
      <c r="AR58" s="3"/>
      <c r="AS58" s="3"/>
      <c r="AT58" s="1"/>
      <c r="AU58" s="1"/>
      <c r="AV58" s="1"/>
      <c r="AW58" s="1"/>
      <c r="AX58" s="1"/>
      <c r="AY58" s="1"/>
      <c r="AZ58" s="1"/>
      <c r="BA58" s="1"/>
      <c r="BB58" s="1"/>
      <c r="BC58" s="1"/>
      <c r="BD58" s="1"/>
      <c r="BE58" s="1"/>
      <c r="BF58" s="1"/>
      <c r="BG58" s="1"/>
    </row>
    <row r="59" spans="2:59" ht="24">
      <c r="B59" s="227"/>
      <c r="C59" s="227"/>
      <c r="D59" s="227"/>
      <c r="E59" s="227" t="s">
        <v>618</v>
      </c>
      <c r="F59" s="227"/>
      <c r="G59" s="227"/>
      <c r="H59" s="227"/>
      <c r="I59" s="227"/>
      <c r="J59" s="232">
        <v>0</v>
      </c>
      <c r="K59" s="227" t="s">
        <v>42</v>
      </c>
      <c r="L59" s="227"/>
      <c r="M59" s="227"/>
      <c r="N59" s="227"/>
      <c r="O59" s="227"/>
      <c r="AD59" s="3"/>
      <c r="AE59" s="3"/>
      <c r="AF59" s="3"/>
      <c r="AG59" s="3"/>
      <c r="AH59" s="3"/>
      <c r="AI59" s="1"/>
      <c r="AJ59" s="1"/>
      <c r="AK59" s="1"/>
      <c r="AL59" s="1"/>
      <c r="AM59" s="1"/>
      <c r="AN59" s="1"/>
      <c r="AO59" s="1"/>
      <c r="AP59" s="3"/>
      <c r="AQ59" s="3"/>
      <c r="AR59" s="3"/>
      <c r="AS59" s="3"/>
      <c r="AT59" s="3"/>
      <c r="AU59" s="1"/>
      <c r="AV59" s="1"/>
      <c r="AW59" s="1"/>
      <c r="AX59" s="1"/>
      <c r="AY59" s="1"/>
      <c r="AZ59" s="1"/>
      <c r="BA59" s="1"/>
      <c r="BB59" s="1"/>
      <c r="BC59" s="1"/>
      <c r="BD59" s="1"/>
      <c r="BE59" s="1"/>
      <c r="BF59" s="1"/>
      <c r="BG59" s="1"/>
    </row>
    <row r="60" spans="2:59" ht="24">
      <c r="B60" s="227"/>
      <c r="C60" s="227"/>
      <c r="D60" s="234" t="s">
        <v>180</v>
      </c>
      <c r="E60" s="227" t="s">
        <v>115</v>
      </c>
      <c r="F60" s="227"/>
      <c r="G60" s="227"/>
      <c r="H60" s="227"/>
      <c r="I60" s="227"/>
      <c r="J60" s="232">
        <v>0</v>
      </c>
      <c r="K60" s="227" t="s">
        <v>42</v>
      </c>
      <c r="L60" s="227"/>
      <c r="M60" s="227"/>
      <c r="N60" s="227"/>
      <c r="O60" s="227"/>
      <c r="AD60" s="3"/>
      <c r="AE60" s="3"/>
      <c r="AF60" s="3"/>
      <c r="AG60" s="3"/>
      <c r="AH60" s="3"/>
      <c r="AI60" s="1"/>
      <c r="AJ60" s="1"/>
      <c r="AK60" s="1"/>
      <c r="AL60" s="1"/>
      <c r="AM60" s="1"/>
      <c r="AN60" s="1"/>
      <c r="AO60" s="1"/>
      <c r="AP60" s="1"/>
      <c r="AQ60" s="1"/>
      <c r="AR60" s="1"/>
      <c r="AS60" s="1"/>
      <c r="AT60" s="3"/>
      <c r="AU60" s="1"/>
      <c r="AV60" s="1"/>
      <c r="AW60" s="1"/>
      <c r="AX60" s="1"/>
      <c r="AY60" s="1"/>
      <c r="AZ60" s="1"/>
      <c r="BA60" s="1"/>
      <c r="BB60" s="1"/>
      <c r="BC60" s="1"/>
      <c r="BD60" s="1"/>
      <c r="BE60" s="1"/>
      <c r="BF60" s="1"/>
      <c r="BG60" s="1"/>
    </row>
    <row r="61" spans="2:59" ht="24">
      <c r="B61" s="227"/>
      <c r="C61" s="227"/>
      <c r="D61" s="234" t="s">
        <v>180</v>
      </c>
      <c r="E61" s="227" t="s">
        <v>566</v>
      </c>
      <c r="F61" s="227"/>
      <c r="G61" s="227"/>
      <c r="H61" s="227"/>
      <c r="I61" s="227"/>
      <c r="J61" s="232">
        <v>0</v>
      </c>
      <c r="K61" s="227" t="s">
        <v>42</v>
      </c>
      <c r="L61" s="227"/>
      <c r="M61" s="227"/>
      <c r="N61" s="227"/>
      <c r="O61" s="227"/>
      <c r="AD61" s="3"/>
      <c r="AE61" s="3"/>
      <c r="AF61" s="3"/>
      <c r="AG61" s="3"/>
      <c r="AH61" s="3"/>
      <c r="AI61" s="1"/>
      <c r="AJ61" s="1"/>
      <c r="AK61" s="1"/>
      <c r="AL61" s="1"/>
      <c r="AM61" s="1"/>
      <c r="AN61" s="1"/>
      <c r="AO61" s="1"/>
      <c r="AP61" s="1"/>
      <c r="AQ61" s="1"/>
      <c r="AR61" s="1"/>
      <c r="AS61" s="1"/>
      <c r="AT61" s="3"/>
      <c r="AU61" s="1"/>
      <c r="AV61" s="1"/>
      <c r="AW61" s="1"/>
      <c r="AX61" s="1"/>
      <c r="AY61" s="1"/>
      <c r="AZ61" s="1"/>
      <c r="BA61" s="1"/>
      <c r="BB61" s="1"/>
      <c r="BC61" s="1"/>
      <c r="BD61" s="1"/>
      <c r="BE61" s="1"/>
      <c r="BF61" s="1"/>
      <c r="BG61" s="1"/>
    </row>
    <row r="62" spans="2:59" ht="24">
      <c r="B62" s="227"/>
      <c r="C62" s="227"/>
      <c r="E62" s="227" t="s">
        <v>609</v>
      </c>
      <c r="F62" s="227"/>
      <c r="G62" s="227"/>
      <c r="H62" s="227"/>
      <c r="I62" s="227"/>
      <c r="J62" s="232">
        <v>0</v>
      </c>
      <c r="K62" s="227" t="s">
        <v>42</v>
      </c>
      <c r="L62" s="227"/>
      <c r="M62" s="227"/>
      <c r="N62" s="227"/>
      <c r="O62" s="227"/>
      <c r="AD62" s="3"/>
      <c r="AE62" s="3"/>
      <c r="AF62" s="3"/>
      <c r="AG62" s="3"/>
      <c r="AH62" s="3"/>
      <c r="AI62" s="1"/>
      <c r="AJ62" s="1"/>
      <c r="AK62" s="1"/>
      <c r="AL62" s="1"/>
      <c r="AM62" s="1"/>
      <c r="AN62" s="1"/>
      <c r="AO62" s="1"/>
      <c r="AP62" s="1"/>
      <c r="AQ62" s="1"/>
      <c r="AR62" s="1"/>
      <c r="AS62" s="1"/>
      <c r="AT62" s="3"/>
      <c r="AU62" s="1"/>
      <c r="AV62" s="1"/>
      <c r="AW62" s="1"/>
      <c r="AX62" s="1"/>
      <c r="AY62" s="1"/>
      <c r="AZ62" s="1"/>
      <c r="BA62" s="1"/>
      <c r="BB62" s="1"/>
      <c r="BC62" s="1"/>
      <c r="BD62" s="1"/>
      <c r="BE62" s="1"/>
      <c r="BF62" s="1"/>
      <c r="BG62" s="1"/>
    </row>
    <row r="63" spans="2:59" ht="24">
      <c r="B63" s="227"/>
      <c r="C63" s="227"/>
      <c r="D63" s="234"/>
      <c r="E63" s="227"/>
      <c r="F63" s="227"/>
      <c r="G63" s="227"/>
      <c r="H63" s="227"/>
      <c r="I63" s="227"/>
      <c r="J63" s="227"/>
      <c r="K63" s="227"/>
      <c r="L63" s="227"/>
      <c r="M63" s="227"/>
      <c r="N63" s="227"/>
      <c r="O63" s="227"/>
      <c r="AD63" s="3"/>
      <c r="AE63" s="3"/>
      <c r="AF63" s="3"/>
      <c r="AG63" s="3"/>
      <c r="AH63" s="3"/>
      <c r="AI63" s="1"/>
      <c r="AJ63" s="1"/>
      <c r="AK63" s="1"/>
      <c r="AL63" s="1"/>
      <c r="AM63" s="1"/>
      <c r="AN63" s="1"/>
      <c r="AO63" s="1"/>
      <c r="AP63" s="1"/>
      <c r="AQ63" s="1"/>
      <c r="AR63" s="1"/>
      <c r="AS63" s="1"/>
      <c r="AT63" s="3"/>
      <c r="AU63" s="1"/>
      <c r="AV63" s="1"/>
      <c r="AW63" s="1"/>
      <c r="AX63" s="1"/>
      <c r="AY63" s="1"/>
      <c r="AZ63" s="1"/>
      <c r="BA63" s="1"/>
      <c r="BB63" s="1"/>
      <c r="BC63" s="1"/>
      <c r="BD63" s="1"/>
      <c r="BE63" s="1"/>
      <c r="BF63" s="1"/>
      <c r="BG63" s="1"/>
    </row>
    <row r="64" spans="2:59" ht="24">
      <c r="B64" s="235" t="s">
        <v>570</v>
      </c>
      <c r="C64" s="227"/>
      <c r="D64" s="227"/>
      <c r="E64" s="227"/>
      <c r="F64" s="227"/>
      <c r="G64" s="227"/>
      <c r="H64" s="227"/>
      <c r="I64" s="227"/>
      <c r="J64" s="227"/>
      <c r="K64" s="227"/>
      <c r="L64" s="227"/>
      <c r="M64" s="227"/>
      <c r="N64" s="227"/>
      <c r="O64" s="227"/>
      <c r="AD64" s="3"/>
      <c r="AE64" s="3"/>
      <c r="AF64" s="3"/>
      <c r="AG64" s="3"/>
      <c r="AH64" s="3"/>
      <c r="AN64" s="1"/>
      <c r="AO64" s="1"/>
      <c r="AP64" s="1"/>
      <c r="AQ64" s="1"/>
      <c r="AR64" s="1"/>
      <c r="AS64" s="1"/>
      <c r="AT64" s="3"/>
      <c r="AU64" s="1"/>
      <c r="AV64" s="1"/>
      <c r="AW64" s="1"/>
      <c r="AX64" s="1"/>
      <c r="AY64" s="1"/>
      <c r="AZ64" s="1"/>
      <c r="BA64" s="1"/>
      <c r="BB64" s="1"/>
      <c r="BC64" s="1"/>
      <c r="BD64" s="1"/>
      <c r="BE64" s="1"/>
      <c r="BF64" s="1"/>
      <c r="BG64" s="1"/>
    </row>
    <row r="65" spans="2:59" ht="24">
      <c r="B65" s="227"/>
      <c r="C65" s="227"/>
      <c r="D65" s="227"/>
      <c r="E65" s="227"/>
      <c r="F65" s="227"/>
      <c r="G65" s="227"/>
      <c r="H65" s="227"/>
      <c r="I65" s="227"/>
      <c r="J65" s="227"/>
      <c r="K65" s="227"/>
      <c r="L65" s="227"/>
      <c r="M65" s="227"/>
      <c r="N65" s="227"/>
      <c r="O65" s="227"/>
      <c r="AD65" s="3"/>
      <c r="AE65" s="3"/>
      <c r="AF65" s="3"/>
      <c r="AG65" s="3"/>
      <c r="AH65" s="3"/>
      <c r="AN65" s="1"/>
      <c r="AO65" s="1"/>
      <c r="AP65" s="1"/>
      <c r="AQ65" s="1"/>
      <c r="AR65" s="1"/>
      <c r="AS65" s="1"/>
      <c r="AT65" s="3"/>
      <c r="AU65" s="1"/>
      <c r="AV65" s="1"/>
      <c r="AW65" s="1"/>
      <c r="AX65" s="1"/>
      <c r="AY65" s="1"/>
      <c r="AZ65" s="1"/>
      <c r="BA65" s="1"/>
      <c r="BB65" s="1"/>
      <c r="BC65" s="1"/>
      <c r="BD65" s="1"/>
      <c r="BE65" s="1"/>
      <c r="BF65" s="1"/>
      <c r="BG65" s="1"/>
    </row>
    <row r="66" spans="2:59" ht="24">
      <c r="B66" s="227"/>
      <c r="C66" s="227"/>
      <c r="D66" s="237" t="s">
        <v>265</v>
      </c>
      <c r="E66" s="227"/>
      <c r="F66" s="227"/>
      <c r="G66" s="227"/>
      <c r="H66" s="227"/>
      <c r="I66" s="227"/>
      <c r="J66" s="227"/>
      <c r="K66" s="227"/>
      <c r="L66" s="227"/>
      <c r="M66" s="227"/>
      <c r="N66" s="227"/>
      <c r="O66" s="227"/>
      <c r="AD66" s="3"/>
      <c r="AE66" s="3"/>
      <c r="AF66" s="3"/>
      <c r="AG66" s="3"/>
      <c r="AH66" s="3"/>
      <c r="AN66" s="1"/>
      <c r="AO66" s="1"/>
      <c r="AP66" s="1"/>
      <c r="AQ66" s="3"/>
      <c r="AR66" s="3"/>
      <c r="AS66" s="3"/>
      <c r="AT66" s="3"/>
      <c r="AU66" s="1"/>
      <c r="AV66" s="1"/>
      <c r="AW66" s="1"/>
      <c r="AX66" s="1"/>
      <c r="AY66" s="1"/>
      <c r="AZ66" s="1"/>
      <c r="BA66" s="1"/>
      <c r="BB66" s="1"/>
      <c r="BC66" s="1"/>
      <c r="BD66" s="1"/>
      <c r="BE66" s="1"/>
      <c r="BF66" s="1"/>
      <c r="BG66" s="1"/>
    </row>
    <row r="67" spans="2:59" ht="24">
      <c r="B67" s="227"/>
      <c r="C67" s="227"/>
      <c r="D67" s="227"/>
      <c r="E67" s="227"/>
      <c r="F67" s="227"/>
      <c r="G67" s="227"/>
      <c r="H67" s="227"/>
      <c r="I67" s="227"/>
      <c r="J67" s="232">
        <v>0</v>
      </c>
      <c r="K67" s="227" t="s">
        <v>42</v>
      </c>
      <c r="L67" s="227"/>
      <c r="M67" s="227"/>
      <c r="N67" s="227"/>
      <c r="O67" s="227"/>
      <c r="AD67" s="3"/>
      <c r="AE67" s="3"/>
      <c r="AF67" s="3"/>
      <c r="AG67" s="3"/>
      <c r="AH67" s="3"/>
      <c r="AN67" s="1"/>
      <c r="AO67" s="1"/>
      <c r="AP67" s="1"/>
      <c r="AQ67" s="3"/>
      <c r="AR67" s="3"/>
      <c r="AS67" s="3"/>
      <c r="AT67" s="3"/>
      <c r="AU67" s="1"/>
      <c r="AV67" s="1"/>
      <c r="AW67" s="1"/>
      <c r="AX67" s="1"/>
      <c r="AY67" s="1"/>
      <c r="AZ67" s="1"/>
      <c r="BA67" s="1"/>
      <c r="BB67" s="1"/>
      <c r="BC67" s="1"/>
      <c r="BD67" s="1"/>
      <c r="BE67" s="1"/>
      <c r="BF67" s="1"/>
      <c r="BG67" s="1"/>
    </row>
    <row r="68" spans="2:59" ht="24">
      <c r="B68" s="227"/>
      <c r="C68" s="227"/>
      <c r="D68" s="227"/>
      <c r="E68" s="227"/>
      <c r="F68" s="227"/>
      <c r="G68" s="227"/>
      <c r="H68" s="227"/>
      <c r="I68" s="227"/>
      <c r="J68" s="227"/>
      <c r="K68" s="227"/>
      <c r="L68" s="227"/>
      <c r="M68" s="227"/>
      <c r="N68" s="227"/>
      <c r="O68" s="227"/>
      <c r="AD68" s="3"/>
      <c r="AE68" s="3"/>
      <c r="AF68" s="3"/>
      <c r="AG68" s="3"/>
      <c r="AH68" s="3"/>
      <c r="AN68" s="1"/>
      <c r="AO68" s="1"/>
      <c r="AP68" s="1"/>
      <c r="AQ68" s="3"/>
      <c r="AR68" s="3"/>
      <c r="AS68" s="3"/>
      <c r="AT68" s="3"/>
      <c r="AU68" s="1"/>
      <c r="AV68" s="1"/>
      <c r="AW68" s="1"/>
      <c r="AX68" s="1"/>
      <c r="AY68" s="1"/>
      <c r="AZ68" s="1"/>
      <c r="BA68" s="1"/>
      <c r="BB68" s="1"/>
      <c r="BC68" s="1"/>
      <c r="BD68" s="1"/>
      <c r="BE68" s="1"/>
      <c r="BF68" s="1"/>
      <c r="BG68" s="1"/>
    </row>
    <row r="69" spans="2:59" ht="24">
      <c r="B69" s="227"/>
      <c r="C69" s="227"/>
      <c r="D69" s="237" t="s">
        <v>266</v>
      </c>
      <c r="E69" s="227"/>
      <c r="F69" s="227"/>
      <c r="G69" s="227"/>
      <c r="H69" s="227"/>
      <c r="I69" s="227"/>
      <c r="J69" s="227"/>
      <c r="K69" s="227"/>
      <c r="L69" s="227"/>
      <c r="M69" s="227"/>
      <c r="N69" s="227"/>
      <c r="O69" s="227"/>
      <c r="R69" s="3"/>
      <c r="S69" s="3"/>
      <c r="T69" s="3"/>
      <c r="AD69" s="3"/>
      <c r="AE69" s="3"/>
      <c r="AF69" s="3"/>
      <c r="AG69" s="3"/>
      <c r="AH69" s="3"/>
      <c r="AN69" s="1"/>
      <c r="AO69" s="1"/>
      <c r="AP69" s="3"/>
      <c r="AQ69" s="3"/>
      <c r="AR69" s="3"/>
      <c r="AS69" s="3"/>
      <c r="AT69" s="3"/>
      <c r="AU69" s="1"/>
      <c r="AV69" s="1"/>
      <c r="AW69" s="1"/>
      <c r="AX69" s="1"/>
      <c r="AY69" s="1"/>
      <c r="AZ69" s="1"/>
      <c r="BA69" s="1"/>
      <c r="BB69" s="1"/>
      <c r="BC69" s="1"/>
      <c r="BD69" s="1"/>
      <c r="BE69" s="1"/>
      <c r="BF69" s="1"/>
      <c r="BG69" s="1"/>
    </row>
    <row r="70" spans="2:59" ht="24">
      <c r="B70" s="227"/>
      <c r="C70" s="227"/>
      <c r="D70" s="227"/>
      <c r="E70" s="227"/>
      <c r="F70" s="227"/>
      <c r="G70" s="227"/>
      <c r="H70" s="227"/>
      <c r="I70" s="227"/>
      <c r="J70" s="232">
        <v>0</v>
      </c>
      <c r="K70" s="227" t="s">
        <v>42</v>
      </c>
      <c r="L70" s="227"/>
      <c r="M70" s="227"/>
      <c r="N70" s="238"/>
      <c r="O70" s="227"/>
      <c r="P70" s="3"/>
      <c r="Q70" s="3"/>
      <c r="R70" s="3"/>
      <c r="S70" s="3"/>
      <c r="T70" s="3"/>
      <c r="AD70" s="3"/>
      <c r="AE70" s="3"/>
      <c r="AF70" s="3"/>
      <c r="AG70" s="3"/>
      <c r="AH70" s="3"/>
      <c r="AN70" s="1"/>
      <c r="AO70" s="1"/>
      <c r="AP70" s="3"/>
      <c r="AQ70" s="3"/>
      <c r="AR70" s="3"/>
      <c r="AS70" s="3"/>
      <c r="AT70" s="3"/>
      <c r="AU70" s="1"/>
      <c r="AV70" s="1"/>
      <c r="AW70" s="1"/>
      <c r="AX70" s="1"/>
      <c r="AY70" s="1"/>
      <c r="AZ70" s="1"/>
      <c r="BA70" s="1"/>
      <c r="BB70" s="1"/>
      <c r="BC70" s="1"/>
      <c r="BD70" s="1"/>
      <c r="BE70" s="1"/>
      <c r="BF70" s="1"/>
      <c r="BG70" s="1"/>
    </row>
    <row r="71" spans="2:59" ht="24">
      <c r="B71" s="227"/>
      <c r="C71" s="227"/>
      <c r="D71" s="227"/>
      <c r="E71" s="227"/>
      <c r="F71" s="227"/>
      <c r="G71" s="227"/>
      <c r="H71" s="227"/>
      <c r="I71" s="227"/>
      <c r="J71" s="227"/>
      <c r="K71" s="227"/>
      <c r="L71" s="227"/>
      <c r="M71" s="227"/>
      <c r="N71" s="238"/>
      <c r="O71" s="227"/>
      <c r="P71" s="3"/>
      <c r="Q71" s="3"/>
      <c r="R71" s="3"/>
      <c r="S71" s="3"/>
      <c r="T71" s="3"/>
      <c r="AD71" s="3"/>
      <c r="AE71" s="3"/>
      <c r="AF71" s="3"/>
      <c r="AG71" s="3"/>
      <c r="AH71" s="3"/>
      <c r="AN71" s="1"/>
      <c r="AO71" s="1"/>
      <c r="AP71" s="3"/>
      <c r="AQ71" s="3"/>
      <c r="AR71" s="3"/>
      <c r="AS71" s="3"/>
      <c r="AT71" s="3"/>
      <c r="AU71" s="1"/>
      <c r="AV71" s="1"/>
      <c r="AW71" s="1"/>
      <c r="AX71" s="1"/>
      <c r="AY71" s="1"/>
      <c r="AZ71" s="1"/>
      <c r="BA71" s="1"/>
      <c r="BB71" s="1"/>
      <c r="BC71" s="1"/>
      <c r="BD71" s="1"/>
      <c r="BE71" s="1"/>
      <c r="BF71" s="1"/>
      <c r="BG71" s="1"/>
    </row>
    <row r="72" spans="2:59" ht="24">
      <c r="B72" s="227"/>
      <c r="C72" s="227"/>
      <c r="D72" s="237" t="s">
        <v>268</v>
      </c>
      <c r="E72" s="227"/>
      <c r="F72" s="227"/>
      <c r="G72" s="227"/>
      <c r="H72" s="227"/>
      <c r="I72" s="227"/>
      <c r="J72" s="227"/>
      <c r="K72" s="227"/>
      <c r="L72" s="227"/>
      <c r="M72" s="227"/>
      <c r="N72" s="238"/>
      <c r="O72" s="227"/>
      <c r="P72" s="3"/>
      <c r="Q72" s="3"/>
      <c r="R72" s="3"/>
      <c r="S72" s="3"/>
      <c r="T72" s="3"/>
      <c r="AD72" s="3"/>
      <c r="AE72" s="3"/>
      <c r="AF72" s="3"/>
      <c r="AG72" s="3"/>
      <c r="AH72" s="3"/>
      <c r="AN72" s="1"/>
      <c r="AO72" s="1"/>
      <c r="AP72" s="3"/>
      <c r="AQ72" s="3"/>
      <c r="AR72" s="3"/>
      <c r="AS72" s="3"/>
      <c r="AT72" s="3"/>
      <c r="AU72" s="1"/>
      <c r="AV72" s="1"/>
      <c r="AW72" s="1"/>
      <c r="AX72" s="1"/>
      <c r="AY72" s="1"/>
      <c r="AZ72" s="1"/>
      <c r="BA72" s="1"/>
      <c r="BB72" s="1"/>
      <c r="BC72" s="1"/>
      <c r="BD72" s="1"/>
      <c r="BE72" s="1"/>
      <c r="BF72" s="1"/>
      <c r="BG72" s="1"/>
    </row>
    <row r="73" spans="2:59" ht="24">
      <c r="B73" s="227"/>
      <c r="C73" s="227"/>
      <c r="D73" s="227"/>
      <c r="E73" s="227"/>
      <c r="F73" s="227"/>
      <c r="G73" s="227"/>
      <c r="H73" s="227"/>
      <c r="I73" s="227"/>
      <c r="J73" s="232">
        <v>0</v>
      </c>
      <c r="K73" s="227" t="s">
        <v>42</v>
      </c>
      <c r="L73" s="227"/>
      <c r="M73" s="227"/>
      <c r="N73" s="227"/>
      <c r="O73" s="227"/>
      <c r="P73" s="3"/>
      <c r="Q73" s="3"/>
      <c r="R73" s="3"/>
      <c r="S73" s="3"/>
      <c r="T73" s="3"/>
      <c r="AD73" s="3"/>
      <c r="AE73" s="3"/>
      <c r="AF73" s="3"/>
      <c r="AG73" s="3"/>
      <c r="AH73" s="3"/>
      <c r="AN73" s="1"/>
      <c r="AO73" s="1"/>
      <c r="AP73" s="3"/>
      <c r="AQ73" s="3"/>
      <c r="AR73" s="3"/>
      <c r="AS73" s="3"/>
      <c r="AT73" s="3"/>
      <c r="AU73" s="1"/>
      <c r="AV73" s="1"/>
      <c r="AW73" s="1"/>
      <c r="AX73" s="1"/>
      <c r="AY73" s="1"/>
      <c r="AZ73" s="1"/>
      <c r="BA73" s="1"/>
      <c r="BB73" s="1"/>
      <c r="BC73" s="1"/>
      <c r="BD73" s="1"/>
      <c r="BE73" s="1"/>
      <c r="BF73" s="1"/>
      <c r="BG73" s="1"/>
    </row>
    <row r="74" spans="2:59" ht="24">
      <c r="B74" s="227"/>
      <c r="C74" s="227"/>
      <c r="D74" s="227"/>
      <c r="E74" s="227"/>
      <c r="F74" s="227"/>
      <c r="G74" s="227"/>
      <c r="H74" s="227"/>
      <c r="I74" s="227"/>
      <c r="J74" s="227"/>
      <c r="K74" s="227"/>
      <c r="L74" s="227"/>
      <c r="M74" s="227"/>
      <c r="N74" s="238"/>
      <c r="O74" s="227"/>
      <c r="P74" s="3"/>
      <c r="Q74" s="3"/>
      <c r="R74" s="3"/>
      <c r="S74" s="3"/>
      <c r="T74" s="3"/>
      <c r="AD74" s="3"/>
      <c r="AE74" s="3"/>
      <c r="AF74" s="3"/>
      <c r="AG74" s="3"/>
      <c r="AH74" s="3"/>
      <c r="AN74" s="1"/>
      <c r="AO74" s="1"/>
      <c r="AP74" s="3"/>
      <c r="AQ74" s="3"/>
      <c r="AR74" s="3"/>
      <c r="AS74" s="3"/>
      <c r="AT74" s="3"/>
      <c r="AU74" s="1"/>
      <c r="AV74" s="1"/>
      <c r="AW74" s="1"/>
      <c r="AX74" s="1"/>
      <c r="AY74" s="1"/>
      <c r="AZ74" s="1"/>
      <c r="BA74" s="1"/>
      <c r="BB74" s="1"/>
      <c r="BC74" s="1"/>
      <c r="BD74" s="1"/>
      <c r="BE74" s="1"/>
      <c r="BF74" s="1"/>
      <c r="BG74" s="1"/>
    </row>
    <row r="75" spans="2:59" ht="24">
      <c r="B75" s="227"/>
      <c r="C75" s="227"/>
      <c r="D75" s="227"/>
      <c r="E75" s="227"/>
      <c r="F75" s="227"/>
      <c r="G75" s="227"/>
      <c r="H75" s="227"/>
      <c r="I75" s="227"/>
      <c r="J75" s="227"/>
      <c r="K75" s="227"/>
      <c r="L75" s="227"/>
      <c r="M75" s="227"/>
      <c r="N75" s="238"/>
      <c r="O75" s="227"/>
      <c r="P75" s="3"/>
      <c r="Q75" s="3"/>
      <c r="R75" s="3"/>
      <c r="S75" s="3"/>
      <c r="T75" s="3"/>
      <c r="AD75" s="3"/>
      <c r="AE75" s="3"/>
      <c r="AF75" s="3"/>
      <c r="AG75" s="3"/>
      <c r="AH75" s="3"/>
      <c r="AN75" s="1"/>
      <c r="AO75" s="1"/>
      <c r="AP75" s="3"/>
      <c r="AQ75" s="3"/>
      <c r="AR75" s="3"/>
      <c r="AS75" s="3"/>
      <c r="AT75" s="3"/>
      <c r="AU75" s="1"/>
      <c r="AV75" s="1"/>
      <c r="AW75" s="1"/>
      <c r="AX75" s="1"/>
      <c r="AY75" s="1"/>
      <c r="AZ75" s="1"/>
      <c r="BA75" s="1"/>
      <c r="BB75" s="1"/>
      <c r="BC75" s="1"/>
      <c r="BD75" s="1"/>
      <c r="BE75" s="1"/>
      <c r="BF75" s="1"/>
      <c r="BG75" s="1"/>
    </row>
    <row r="76" spans="2:59" ht="24">
      <c r="B76" s="227"/>
      <c r="C76" s="227"/>
      <c r="D76" s="227"/>
      <c r="E76" s="227"/>
      <c r="F76" s="227"/>
      <c r="G76" s="227"/>
      <c r="H76" s="227"/>
      <c r="I76" s="227"/>
      <c r="J76" s="227"/>
      <c r="K76" s="227"/>
      <c r="L76" s="227"/>
      <c r="M76" s="227"/>
      <c r="N76" s="227"/>
      <c r="O76" s="227"/>
      <c r="P76" s="3"/>
      <c r="Q76" s="3"/>
      <c r="R76" s="3"/>
      <c r="S76" s="3"/>
      <c r="T76" s="3"/>
      <c r="AD76" s="3"/>
      <c r="AE76" s="3"/>
      <c r="AF76" s="3"/>
      <c r="AG76" s="3"/>
      <c r="AH76" s="3"/>
      <c r="AN76" s="1"/>
      <c r="AO76" s="1"/>
      <c r="AP76" s="3"/>
      <c r="AQ76" s="3"/>
      <c r="AR76" s="3"/>
      <c r="AS76" s="3"/>
      <c r="AT76" s="3"/>
      <c r="AU76" s="1"/>
      <c r="AV76" s="1"/>
      <c r="AW76" s="1"/>
      <c r="AX76" s="1"/>
      <c r="AY76" s="1"/>
      <c r="AZ76" s="1"/>
      <c r="BA76" s="1"/>
      <c r="BB76" s="1"/>
      <c r="BC76" s="1"/>
      <c r="BD76" s="1"/>
      <c r="BE76" s="1"/>
      <c r="BF76" s="1"/>
      <c r="BG76" s="1"/>
    </row>
    <row r="77" spans="2:59" ht="24">
      <c r="B77" s="230" t="s">
        <v>571</v>
      </c>
      <c r="C77" s="227"/>
      <c r="D77" s="227"/>
      <c r="E77" s="227"/>
      <c r="F77" s="227"/>
      <c r="G77" s="227"/>
      <c r="H77" s="227"/>
      <c r="I77" s="227"/>
      <c r="J77" s="227"/>
      <c r="K77" s="227"/>
      <c r="L77" s="227"/>
      <c r="M77" s="227"/>
      <c r="N77" s="227"/>
      <c r="O77" s="227"/>
      <c r="P77" s="3"/>
      <c r="Q77" s="3"/>
      <c r="R77" s="3"/>
      <c r="S77" s="3"/>
      <c r="T77" s="3"/>
      <c r="AD77" s="3"/>
      <c r="AE77" s="3"/>
      <c r="AF77" s="3"/>
      <c r="AG77" s="3"/>
      <c r="AH77" s="3"/>
      <c r="AN77" s="1"/>
      <c r="AO77" s="1"/>
      <c r="AP77" s="3"/>
      <c r="AQ77" s="3"/>
      <c r="AR77" s="3"/>
      <c r="AS77" s="3"/>
      <c r="AT77" s="3"/>
      <c r="AU77" s="1"/>
      <c r="AV77" s="1"/>
      <c r="AW77" s="1"/>
      <c r="AX77" s="1"/>
      <c r="AY77" s="1"/>
      <c r="AZ77" s="1"/>
      <c r="BA77" s="1"/>
      <c r="BB77" s="1"/>
      <c r="BC77" s="1"/>
      <c r="BD77" s="1"/>
      <c r="BE77" s="1"/>
      <c r="BF77" s="1"/>
      <c r="BG77" s="1"/>
    </row>
    <row r="78" spans="2:59" ht="24">
      <c r="B78" s="227"/>
      <c r="C78" s="227"/>
      <c r="D78" s="227"/>
      <c r="E78" s="227"/>
      <c r="F78" s="239"/>
      <c r="G78" s="239"/>
      <c r="H78" s="227"/>
      <c r="I78" s="227"/>
      <c r="J78" s="227"/>
      <c r="K78" s="227"/>
      <c r="L78" s="227"/>
      <c r="M78" s="227"/>
      <c r="N78" s="227"/>
      <c r="O78" s="227"/>
      <c r="P78" s="3"/>
      <c r="Q78" s="3"/>
      <c r="R78" s="3"/>
      <c r="S78" s="3"/>
      <c r="T78" s="3"/>
      <c r="AD78" s="3"/>
      <c r="AE78" s="3"/>
      <c r="AF78" s="3"/>
      <c r="AG78" s="3"/>
      <c r="AH78" s="3"/>
      <c r="AN78" s="1"/>
      <c r="AO78" s="1"/>
      <c r="AP78" s="3"/>
      <c r="AQ78" s="3"/>
      <c r="AR78" s="3"/>
      <c r="AS78" s="3"/>
      <c r="AT78" s="3"/>
      <c r="AU78" s="1"/>
      <c r="AV78" s="1"/>
      <c r="AW78" s="1"/>
      <c r="AX78" s="1"/>
      <c r="AY78" s="1"/>
      <c r="AZ78" s="1"/>
      <c r="BA78" s="1"/>
      <c r="BB78" s="1"/>
      <c r="BC78" s="1"/>
      <c r="BD78" s="1"/>
      <c r="BE78" s="1"/>
      <c r="BF78" s="1"/>
      <c r="BG78" s="1"/>
    </row>
    <row r="79" spans="2:59" ht="24">
      <c r="B79" s="227"/>
      <c r="C79" s="227" t="s">
        <v>194</v>
      </c>
      <c r="D79" s="240" t="s">
        <v>50</v>
      </c>
      <c r="E79" s="240"/>
      <c r="F79" s="227"/>
      <c r="G79" s="227"/>
      <c r="H79" s="227" t="s">
        <v>193</v>
      </c>
      <c r="I79" s="240" t="s">
        <v>51</v>
      </c>
      <c r="J79" s="240"/>
      <c r="K79" s="240"/>
      <c r="L79" s="227"/>
      <c r="M79" s="227"/>
      <c r="N79" s="227"/>
      <c r="O79" s="227"/>
      <c r="P79" s="3"/>
      <c r="Q79" s="3"/>
      <c r="R79" s="3"/>
      <c r="S79" s="3"/>
      <c r="T79" s="3"/>
      <c r="AD79" s="3"/>
      <c r="AE79" s="3"/>
      <c r="AF79" s="3"/>
      <c r="AG79" s="3"/>
      <c r="AH79" s="3"/>
      <c r="AN79" s="1"/>
      <c r="AO79" s="1"/>
      <c r="AP79" s="3"/>
      <c r="AQ79" s="3"/>
      <c r="AR79" s="3"/>
      <c r="AS79" s="3"/>
      <c r="AT79" s="3"/>
      <c r="AU79" s="1"/>
      <c r="AV79" s="1"/>
      <c r="AW79" s="1"/>
      <c r="AX79" s="1"/>
      <c r="AY79" s="1"/>
      <c r="AZ79" s="1"/>
      <c r="BA79" s="1"/>
      <c r="BB79" s="1"/>
      <c r="BC79" s="1"/>
      <c r="BD79" s="1"/>
      <c r="BE79" s="1"/>
      <c r="BF79" s="1"/>
      <c r="BG79" s="1"/>
    </row>
    <row r="80" spans="2:59" ht="24">
      <c r="B80" s="227"/>
      <c r="C80" s="227"/>
      <c r="D80" s="227"/>
      <c r="E80" s="227"/>
      <c r="F80" s="227"/>
      <c r="G80" s="227"/>
      <c r="H80" s="227"/>
      <c r="I80" s="227"/>
      <c r="J80" s="241"/>
      <c r="K80" s="241"/>
      <c r="L80" s="227"/>
      <c r="M80" s="227"/>
      <c r="N80" s="238"/>
      <c r="O80" s="238"/>
      <c r="P80" s="3"/>
      <c r="Q80" s="3"/>
      <c r="R80" s="3"/>
      <c r="S80" s="3"/>
      <c r="T80" s="3"/>
      <c r="AD80" s="3"/>
      <c r="AE80" s="3"/>
      <c r="AF80" s="3"/>
      <c r="AG80" s="3"/>
      <c r="AH80" s="3"/>
      <c r="AN80" s="1"/>
      <c r="AO80" s="1"/>
      <c r="AP80" s="3"/>
      <c r="AQ80" s="3"/>
      <c r="AR80" s="3"/>
      <c r="AS80" s="3"/>
      <c r="AT80" s="3"/>
      <c r="AU80" s="1"/>
      <c r="AV80" s="1"/>
      <c r="AW80" s="1"/>
      <c r="AX80" s="1"/>
      <c r="AY80" s="1"/>
      <c r="AZ80" s="1"/>
      <c r="BA80" s="1"/>
      <c r="BB80" s="1"/>
      <c r="BC80" s="1"/>
      <c r="BD80" s="1"/>
      <c r="BE80" s="1"/>
      <c r="BF80" s="1"/>
      <c r="BG80" s="1"/>
    </row>
    <row r="81" spans="2:59" ht="24.95" customHeight="1">
      <c r="B81" s="227"/>
      <c r="C81" s="227"/>
      <c r="D81" s="242" t="s">
        <v>103</v>
      </c>
      <c r="E81" s="243"/>
      <c r="F81" s="244">
        <v>0</v>
      </c>
      <c r="G81" s="227" t="s">
        <v>89</v>
      </c>
      <c r="H81" s="245"/>
      <c r="I81" s="246" t="s">
        <v>103</v>
      </c>
      <c r="J81" s="247"/>
      <c r="K81" s="248"/>
      <c r="L81" s="244">
        <v>0</v>
      </c>
      <c r="M81" s="227" t="s">
        <v>89</v>
      </c>
      <c r="N81" s="238"/>
      <c r="O81" s="238"/>
      <c r="P81" s="3"/>
      <c r="Q81" s="3"/>
      <c r="R81" s="3"/>
      <c r="S81" s="3"/>
      <c r="T81" s="3"/>
      <c r="AD81" s="3"/>
      <c r="AE81" s="3"/>
      <c r="AF81" s="3"/>
      <c r="AG81" s="3"/>
      <c r="AH81" s="3"/>
      <c r="AN81" s="1"/>
      <c r="AO81" s="1"/>
      <c r="AP81" s="3"/>
      <c r="AQ81" s="3"/>
      <c r="AR81" s="3"/>
      <c r="AS81" s="3"/>
      <c r="AT81" s="3"/>
      <c r="AU81" s="1"/>
      <c r="AV81" s="1"/>
      <c r="AW81" s="1"/>
      <c r="AX81" s="1"/>
      <c r="AY81" s="1"/>
      <c r="AZ81" s="1"/>
      <c r="BA81" s="1"/>
      <c r="BB81" s="1"/>
      <c r="BC81" s="1"/>
      <c r="BD81" s="1"/>
      <c r="BE81" s="1"/>
      <c r="BF81" s="1"/>
      <c r="BG81" s="1"/>
    </row>
    <row r="82" spans="2:59" ht="24.95" customHeight="1">
      <c r="B82" s="227"/>
      <c r="C82" s="227"/>
      <c r="D82" s="242" t="s">
        <v>124</v>
      </c>
      <c r="E82" s="243"/>
      <c r="F82" s="249">
        <v>0</v>
      </c>
      <c r="G82" s="227" t="s">
        <v>89</v>
      </c>
      <c r="H82" s="245"/>
      <c r="I82" s="246" t="s">
        <v>128</v>
      </c>
      <c r="J82" s="247"/>
      <c r="K82" s="248"/>
      <c r="L82" s="244">
        <v>0</v>
      </c>
      <c r="M82" s="227" t="s">
        <v>89</v>
      </c>
      <c r="N82" s="227"/>
      <c r="O82" s="238"/>
      <c r="P82" s="3"/>
      <c r="Q82" s="3"/>
      <c r="R82" s="3"/>
      <c r="S82" s="3"/>
      <c r="T82" s="3"/>
      <c r="AD82" s="3"/>
      <c r="AE82" s="3"/>
      <c r="AF82" s="3"/>
      <c r="AG82" s="3"/>
      <c r="AH82" s="3"/>
      <c r="AN82" s="1"/>
      <c r="AO82" s="1"/>
      <c r="AP82" s="3"/>
      <c r="AQ82" s="3"/>
      <c r="AR82" s="3"/>
      <c r="AS82" s="3"/>
      <c r="AT82" s="3"/>
      <c r="AU82" s="1"/>
      <c r="AV82" s="1"/>
      <c r="AW82" s="1"/>
      <c r="AX82" s="1"/>
      <c r="AY82" s="1"/>
      <c r="AZ82" s="1"/>
      <c r="BA82" s="1"/>
      <c r="BB82" s="1"/>
      <c r="BC82" s="1"/>
      <c r="BD82" s="1"/>
      <c r="BE82" s="1"/>
      <c r="BF82" s="1"/>
      <c r="BG82" s="1"/>
    </row>
    <row r="83" spans="2:59" ht="24.95" customHeight="1">
      <c r="B83" s="227"/>
      <c r="C83" s="227"/>
      <c r="D83" s="242" t="s">
        <v>128</v>
      </c>
      <c r="E83" s="243"/>
      <c r="F83" s="250">
        <v>0</v>
      </c>
      <c r="G83" s="227" t="s">
        <v>89</v>
      </c>
      <c r="H83" s="251"/>
      <c r="I83" s="252" t="s">
        <v>153</v>
      </c>
      <c r="J83" s="253"/>
      <c r="K83" s="248"/>
      <c r="L83" s="244">
        <v>0</v>
      </c>
      <c r="M83" s="227" t="s">
        <v>89</v>
      </c>
      <c r="N83" s="227"/>
      <c r="O83" s="238"/>
      <c r="P83" s="3"/>
      <c r="Q83" s="3"/>
      <c r="R83" s="3"/>
      <c r="S83" s="3"/>
      <c r="T83" s="3"/>
      <c r="AD83" s="3"/>
      <c r="AE83" s="3"/>
      <c r="AF83" s="3"/>
      <c r="AG83" s="3"/>
      <c r="AH83" s="3"/>
      <c r="AN83" s="1"/>
      <c r="AO83" s="1"/>
      <c r="AP83" s="3"/>
      <c r="AQ83" s="3"/>
      <c r="AR83" s="3"/>
      <c r="AS83" s="3"/>
      <c r="AT83" s="3"/>
      <c r="AU83" s="1"/>
      <c r="AV83" s="1"/>
      <c r="AW83" s="1"/>
      <c r="AX83" s="1"/>
      <c r="AY83" s="1"/>
      <c r="AZ83" s="1"/>
      <c r="BA83" s="1"/>
      <c r="BB83" s="1"/>
      <c r="BC83" s="1"/>
      <c r="BD83" s="1"/>
      <c r="BE83" s="1"/>
      <c r="BF83" s="1"/>
      <c r="BG83" s="1"/>
    </row>
    <row r="84" spans="2:59" ht="24.95" customHeight="1">
      <c r="B84" s="227"/>
      <c r="C84" s="227"/>
      <c r="D84" s="242" t="s">
        <v>153</v>
      </c>
      <c r="E84" s="243"/>
      <c r="F84" s="250">
        <v>0</v>
      </c>
      <c r="G84" s="227" t="s">
        <v>89</v>
      </c>
      <c r="H84" s="227"/>
      <c r="I84" s="243"/>
      <c r="J84" s="243"/>
      <c r="K84" s="243"/>
      <c r="L84" s="254">
        <f>+L81-L82-L83</f>
        <v>0</v>
      </c>
      <c r="M84" s="238"/>
      <c r="N84" s="227"/>
      <c r="O84" s="238"/>
      <c r="P84" s="3"/>
      <c r="Q84" s="3"/>
      <c r="R84" s="3"/>
      <c r="S84" s="3"/>
      <c r="T84" s="3"/>
      <c r="AD84" s="3"/>
      <c r="AE84" s="3"/>
      <c r="AF84" s="3"/>
      <c r="AG84" s="3"/>
      <c r="AH84" s="3"/>
      <c r="AN84" s="1"/>
      <c r="AO84" s="1"/>
      <c r="AP84" s="3"/>
      <c r="AQ84" s="3"/>
      <c r="AR84" s="3"/>
      <c r="AS84" s="3"/>
      <c r="AT84" s="3"/>
      <c r="AU84" s="1"/>
      <c r="AV84" s="1"/>
      <c r="AW84" s="1"/>
      <c r="AX84" s="1"/>
      <c r="AY84" s="1"/>
      <c r="AZ84" s="1"/>
      <c r="BA84" s="1"/>
      <c r="BB84" s="1"/>
      <c r="BC84" s="1"/>
      <c r="BD84" s="1"/>
      <c r="BE84" s="1"/>
      <c r="BF84" s="1"/>
      <c r="BG84" s="1"/>
    </row>
    <row r="85" spans="2:59" ht="25.5" customHeight="1">
      <c r="B85" s="227"/>
      <c r="C85" s="227"/>
      <c r="D85" s="243"/>
      <c r="E85" s="243"/>
      <c r="F85" s="238">
        <f>+F81-F82-F83-F84</f>
        <v>0</v>
      </c>
      <c r="G85" s="227"/>
      <c r="H85" s="255" t="s">
        <v>225</v>
      </c>
      <c r="I85" s="227"/>
      <c r="J85" s="227"/>
      <c r="K85" s="227"/>
      <c r="L85" s="227"/>
      <c r="M85" s="227"/>
      <c r="N85" s="227"/>
      <c r="O85" s="227"/>
      <c r="P85" s="3"/>
      <c r="Q85" s="3"/>
      <c r="R85" s="3"/>
      <c r="S85" s="3"/>
      <c r="T85" s="3"/>
      <c r="AD85" s="3"/>
      <c r="AE85" s="3"/>
      <c r="AF85" s="3"/>
      <c r="AG85" s="3"/>
      <c r="AH85" s="3"/>
      <c r="AN85" s="1"/>
      <c r="AO85" s="1"/>
      <c r="AP85" s="1"/>
      <c r="AQ85" s="3"/>
      <c r="AR85" s="3"/>
      <c r="AS85" s="3"/>
      <c r="AT85" s="3"/>
      <c r="AU85" s="1"/>
      <c r="AV85" s="1"/>
      <c r="AW85" s="1"/>
      <c r="AX85" s="1"/>
      <c r="AY85" s="1"/>
      <c r="AZ85" s="1"/>
      <c r="BA85" s="1"/>
      <c r="BB85" s="1"/>
      <c r="BC85" s="1"/>
      <c r="BD85" s="1"/>
      <c r="BE85" s="1"/>
      <c r="BF85" s="1"/>
      <c r="BG85" s="1"/>
    </row>
    <row r="86" spans="2:59" ht="24">
      <c r="B86" s="227"/>
      <c r="C86" s="227"/>
      <c r="D86" s="227"/>
      <c r="E86" s="227"/>
      <c r="F86" s="227"/>
      <c r="G86" s="227"/>
      <c r="H86" s="227"/>
      <c r="I86" s="227"/>
      <c r="J86" s="227"/>
      <c r="K86" s="227"/>
      <c r="L86" s="227"/>
      <c r="M86" s="227"/>
      <c r="N86" s="238"/>
      <c r="O86" s="227"/>
      <c r="P86" s="3"/>
      <c r="Q86" s="3"/>
      <c r="R86" s="3"/>
      <c r="S86" s="3"/>
      <c r="T86" s="3"/>
      <c r="AD86" s="3"/>
      <c r="AE86" s="3"/>
      <c r="AF86" s="3"/>
      <c r="AG86" s="3"/>
      <c r="AH86" s="3"/>
      <c r="AN86" s="1"/>
      <c r="AO86" s="1"/>
      <c r="AP86" s="1"/>
      <c r="AQ86" s="3"/>
      <c r="AR86" s="3"/>
      <c r="AS86" s="3"/>
      <c r="AT86" s="3"/>
      <c r="AU86" s="1"/>
      <c r="AV86" s="1"/>
      <c r="AW86" s="1"/>
      <c r="AX86" s="1"/>
      <c r="AY86" s="1"/>
      <c r="AZ86" s="1"/>
      <c r="BA86" s="1"/>
      <c r="BB86" s="1"/>
      <c r="BC86" s="1"/>
      <c r="BD86" s="1"/>
      <c r="BE86" s="1"/>
      <c r="BF86" s="1"/>
      <c r="BG86" s="1"/>
    </row>
    <row r="87" spans="2:59" ht="24">
      <c r="B87" s="227"/>
      <c r="C87" s="227" t="s">
        <v>192</v>
      </c>
      <c r="D87" s="240" t="s">
        <v>52</v>
      </c>
      <c r="E87" s="240"/>
      <c r="F87" s="227"/>
      <c r="G87" s="234" t="s">
        <v>191</v>
      </c>
      <c r="H87" s="240" t="s">
        <v>28</v>
      </c>
      <c r="I87" s="227"/>
      <c r="J87" s="240"/>
      <c r="K87" s="227"/>
      <c r="L87" s="227"/>
      <c r="M87" s="227"/>
      <c r="N87" s="238"/>
      <c r="O87" s="227"/>
      <c r="P87" s="3"/>
      <c r="Q87" s="3"/>
      <c r="R87" s="3"/>
      <c r="S87" s="3"/>
      <c r="T87" s="3"/>
      <c r="AD87" s="3"/>
      <c r="AE87" s="3"/>
      <c r="AF87" s="3"/>
      <c r="AG87" s="3"/>
      <c r="AH87" s="3"/>
      <c r="AN87" s="1"/>
      <c r="AO87" s="1"/>
      <c r="AP87" s="1"/>
      <c r="AQ87" s="3"/>
      <c r="AR87" s="3"/>
      <c r="AS87" s="3"/>
      <c r="AT87" s="3"/>
      <c r="AU87" s="1"/>
      <c r="AV87" s="1"/>
      <c r="AW87" s="1"/>
      <c r="AX87" s="1"/>
      <c r="AY87" s="1"/>
      <c r="AZ87" s="1"/>
      <c r="BA87" s="1"/>
      <c r="BB87" s="1"/>
      <c r="BC87" s="1"/>
      <c r="BD87" s="1"/>
      <c r="BE87" s="1"/>
      <c r="BF87" s="1"/>
      <c r="BG87" s="1"/>
    </row>
    <row r="88" spans="2:59" ht="24">
      <c r="B88" s="227"/>
      <c r="C88" s="227"/>
      <c r="D88" s="227"/>
      <c r="E88" s="227"/>
      <c r="F88" s="227"/>
      <c r="G88" s="227"/>
      <c r="H88" s="227"/>
      <c r="I88" s="227"/>
      <c r="J88" s="227"/>
      <c r="K88" s="227"/>
      <c r="L88" s="227"/>
      <c r="M88" s="227"/>
      <c r="N88" s="238"/>
      <c r="O88" s="227"/>
      <c r="P88" s="3"/>
      <c r="Q88" s="3"/>
      <c r="R88" s="3"/>
      <c r="S88" s="3"/>
      <c r="T88" s="3"/>
      <c r="AD88" s="3"/>
      <c r="AE88" s="3"/>
      <c r="AF88" s="3"/>
      <c r="AG88" s="3"/>
      <c r="AH88" s="3"/>
      <c r="AN88" s="1"/>
      <c r="AO88" s="1"/>
      <c r="AP88" s="1"/>
      <c r="AQ88" s="3"/>
      <c r="AR88" s="3"/>
      <c r="AS88" s="3"/>
      <c r="AT88" s="3"/>
      <c r="AU88" s="1"/>
      <c r="AV88" s="1"/>
      <c r="AW88" s="1"/>
      <c r="AX88" s="1"/>
      <c r="AY88" s="1"/>
      <c r="AZ88" s="1"/>
      <c r="BA88" s="1"/>
      <c r="BB88" s="1"/>
      <c r="BC88" s="1"/>
      <c r="BD88" s="1"/>
      <c r="BE88" s="1"/>
      <c r="BF88" s="1"/>
      <c r="BG88" s="1"/>
    </row>
    <row r="89" spans="2:59" ht="24.95" customHeight="1">
      <c r="B89" s="227"/>
      <c r="C89" s="227"/>
      <c r="D89" s="256" t="s">
        <v>20</v>
      </c>
      <c r="E89" s="257"/>
      <c r="F89" s="244">
        <v>0</v>
      </c>
      <c r="G89" s="227" t="s">
        <v>89</v>
      </c>
      <c r="H89" s="245"/>
      <c r="I89" s="258" t="s">
        <v>176</v>
      </c>
      <c r="J89" s="259"/>
      <c r="K89" s="227"/>
      <c r="L89" s="244">
        <v>0</v>
      </c>
      <c r="M89" s="227" t="s">
        <v>89</v>
      </c>
      <c r="N89" s="227"/>
      <c r="O89" s="227"/>
      <c r="P89" s="3"/>
      <c r="Q89" s="3"/>
      <c r="R89" s="3"/>
      <c r="S89" s="3"/>
      <c r="T89" s="3"/>
      <c r="U89" s="3"/>
      <c r="V89" s="1"/>
      <c r="W89" s="1"/>
      <c r="X89" s="1"/>
      <c r="Y89" s="1"/>
      <c r="Z89" s="1"/>
      <c r="AA89" s="1"/>
      <c r="AB89" s="1"/>
      <c r="AC89" s="1"/>
      <c r="AD89" s="1"/>
      <c r="AE89" s="1"/>
      <c r="AF89" s="1"/>
      <c r="AG89" s="3"/>
      <c r="AH89" s="3"/>
      <c r="AN89" s="1"/>
      <c r="AO89" s="1"/>
      <c r="AP89" s="1"/>
      <c r="AQ89" s="3"/>
      <c r="AR89" s="3"/>
      <c r="AS89" s="3"/>
      <c r="AT89" s="3"/>
      <c r="AU89" s="1"/>
      <c r="AV89" s="1"/>
      <c r="AW89" s="1"/>
      <c r="AX89" s="1"/>
      <c r="AY89" s="1"/>
      <c r="AZ89" s="1"/>
      <c r="BA89" s="1"/>
      <c r="BB89" s="1"/>
      <c r="BC89" s="1"/>
      <c r="BD89" s="1"/>
      <c r="BE89" s="1"/>
      <c r="BF89" s="1"/>
      <c r="BG89" s="1"/>
    </row>
    <row r="90" spans="2:59" ht="24.95" customHeight="1">
      <c r="B90" s="227"/>
      <c r="C90" s="227"/>
      <c r="D90" s="242" t="s">
        <v>16</v>
      </c>
      <c r="E90" s="248"/>
      <c r="F90" s="244">
        <v>0</v>
      </c>
      <c r="G90" s="227" t="s">
        <v>89</v>
      </c>
      <c r="H90" s="227"/>
      <c r="I90" s="227"/>
      <c r="J90" s="227"/>
      <c r="K90" s="227"/>
      <c r="L90" s="227"/>
      <c r="M90" s="227"/>
      <c r="N90" s="227"/>
      <c r="O90" s="227"/>
      <c r="P90" s="3"/>
      <c r="Q90" s="3"/>
      <c r="R90" s="3"/>
      <c r="S90" s="3"/>
      <c r="T90" s="3"/>
      <c r="U90" s="3"/>
      <c r="V90" s="3"/>
      <c r="W90" s="3"/>
      <c r="X90" s="3"/>
      <c r="Y90" s="3"/>
      <c r="Z90" s="3"/>
      <c r="AA90" s="3"/>
      <c r="AB90" s="3"/>
      <c r="AC90" s="3"/>
      <c r="AD90" s="3"/>
      <c r="AE90" s="3"/>
      <c r="AF90" s="3"/>
      <c r="AG90" s="3"/>
      <c r="AH90" s="3"/>
      <c r="AI90" s="1"/>
      <c r="AJ90" s="1"/>
      <c r="AK90" s="1"/>
      <c r="AL90" s="1"/>
      <c r="AM90" s="1"/>
      <c r="AN90" s="1"/>
      <c r="AO90" s="1"/>
      <c r="AP90" s="1"/>
      <c r="AQ90" s="3"/>
      <c r="AR90" s="3"/>
      <c r="AS90" s="3"/>
      <c r="AT90" s="3"/>
      <c r="AU90" s="1"/>
      <c r="AV90" s="1"/>
      <c r="AW90" s="1"/>
      <c r="AX90" s="1"/>
      <c r="AY90" s="1"/>
      <c r="AZ90" s="1"/>
      <c r="BA90" s="1"/>
      <c r="BB90" s="1"/>
      <c r="BC90" s="1"/>
      <c r="BD90" s="1"/>
      <c r="BE90" s="1"/>
      <c r="BF90" s="1"/>
      <c r="BG90" s="1"/>
    </row>
    <row r="91" spans="2:59" ht="15.75" customHeight="1">
      <c r="B91" s="227"/>
      <c r="C91" s="227"/>
      <c r="D91" s="227"/>
      <c r="E91" s="227"/>
      <c r="F91" s="227"/>
      <c r="G91" s="238"/>
      <c r="H91" s="227"/>
      <c r="I91" s="227"/>
      <c r="J91" s="227"/>
      <c r="K91" s="227"/>
      <c r="L91" s="227"/>
      <c r="M91" s="227"/>
      <c r="N91" s="227"/>
      <c r="O91" s="227"/>
      <c r="P91" s="3"/>
      <c r="Q91" s="3"/>
      <c r="R91" s="3"/>
      <c r="S91" s="3"/>
      <c r="T91" s="3"/>
      <c r="U91" s="3"/>
      <c r="V91" s="3"/>
      <c r="W91" s="3"/>
      <c r="X91" s="3"/>
      <c r="Y91" s="3"/>
      <c r="Z91" s="3"/>
      <c r="AA91" s="3"/>
      <c r="AB91" s="3"/>
      <c r="AC91" s="3"/>
      <c r="AD91" s="3"/>
      <c r="AE91" s="3"/>
      <c r="AF91" s="3"/>
      <c r="AG91" s="3"/>
      <c r="AH91" s="3"/>
      <c r="AI91" s="1"/>
      <c r="AJ91" s="1"/>
      <c r="AK91" s="1"/>
      <c r="AL91" s="1"/>
      <c r="AM91" s="1"/>
      <c r="AN91" s="1"/>
      <c r="AO91" s="1"/>
      <c r="AP91" s="1"/>
      <c r="AQ91" s="3"/>
      <c r="AR91" s="3"/>
      <c r="AS91" s="3"/>
      <c r="AT91" s="3"/>
      <c r="AU91" s="1"/>
      <c r="AV91" s="1"/>
      <c r="AW91" s="1"/>
      <c r="AX91" s="1"/>
      <c r="AY91" s="1"/>
      <c r="AZ91" s="1"/>
      <c r="BA91" s="1"/>
      <c r="BB91" s="1"/>
      <c r="BC91" s="1"/>
      <c r="BD91" s="1"/>
      <c r="BE91" s="1"/>
      <c r="BF91" s="1"/>
      <c r="BG91" s="1"/>
    </row>
    <row r="92" spans="2:59" ht="24">
      <c r="B92" s="227"/>
      <c r="C92" s="227"/>
      <c r="D92" s="227"/>
      <c r="E92" s="227"/>
      <c r="F92" s="227"/>
      <c r="G92" s="227"/>
      <c r="H92" s="227"/>
      <c r="I92" s="227"/>
      <c r="J92" s="227"/>
      <c r="K92" s="227"/>
      <c r="L92" s="227"/>
      <c r="M92" s="227"/>
      <c r="N92" s="227"/>
      <c r="O92" s="227"/>
      <c r="P92" s="3"/>
      <c r="Q92" s="3"/>
      <c r="R92" s="3"/>
      <c r="S92" s="3"/>
      <c r="T92" s="1"/>
      <c r="U92" s="1"/>
      <c r="V92" s="1"/>
      <c r="W92" s="1"/>
      <c r="X92" s="1"/>
      <c r="Y92" s="1"/>
      <c r="Z92" s="1"/>
      <c r="AA92" s="1"/>
      <c r="AB92" s="1"/>
      <c r="AC92" s="3"/>
      <c r="AD92" s="3"/>
      <c r="AE92" s="3"/>
      <c r="AF92" s="3"/>
      <c r="AG92" s="3"/>
      <c r="AH92" s="3"/>
      <c r="AI92" s="3"/>
      <c r="AJ92" s="3"/>
      <c r="AK92" s="3"/>
      <c r="AL92" s="3"/>
      <c r="AM92" s="3"/>
      <c r="AN92" s="3"/>
      <c r="AO92" s="3"/>
      <c r="AP92" s="3"/>
      <c r="AQ92" s="3"/>
      <c r="AR92" s="3"/>
      <c r="AS92" s="3"/>
      <c r="AT92" s="3"/>
      <c r="AU92" s="1"/>
      <c r="AV92" s="1"/>
      <c r="AW92" s="1"/>
      <c r="AX92" s="1"/>
      <c r="AY92" s="1"/>
      <c r="AZ92" s="1"/>
      <c r="BA92" s="1"/>
      <c r="BB92" s="1"/>
      <c r="BC92" s="1"/>
      <c r="BD92" s="1"/>
      <c r="BE92" s="1"/>
      <c r="BF92" s="1"/>
      <c r="BG92" s="1"/>
    </row>
    <row r="93" spans="2:59" ht="24">
      <c r="B93" s="227"/>
      <c r="C93" s="227" t="s">
        <v>195</v>
      </c>
      <c r="D93" s="240" t="s">
        <v>53</v>
      </c>
      <c r="E93" s="240"/>
      <c r="F93" s="227"/>
      <c r="G93" s="234" t="s">
        <v>196</v>
      </c>
      <c r="H93" s="240" t="s">
        <v>44</v>
      </c>
      <c r="I93" s="227"/>
      <c r="J93" s="237" t="s">
        <v>197</v>
      </c>
      <c r="K93" s="227"/>
      <c r="L93" s="227"/>
      <c r="M93" s="227"/>
      <c r="N93" s="227"/>
      <c r="O93" s="227"/>
      <c r="P93" s="3"/>
      <c r="Q93" s="3"/>
      <c r="R93" s="3"/>
      <c r="S93" s="3"/>
      <c r="T93" s="1"/>
      <c r="U93" s="1"/>
      <c r="V93" s="1"/>
      <c r="W93" s="1"/>
      <c r="X93" s="1"/>
      <c r="Y93" s="1"/>
      <c r="Z93" s="1"/>
      <c r="AA93" s="1"/>
      <c r="AB93" s="1"/>
      <c r="AC93" s="3"/>
      <c r="AD93" s="3"/>
      <c r="AE93" s="3"/>
      <c r="AF93" s="3"/>
      <c r="AG93" s="3"/>
      <c r="AH93" s="3"/>
      <c r="AI93" s="3"/>
      <c r="AJ93" s="3"/>
      <c r="AK93" s="3"/>
      <c r="AL93" s="3"/>
      <c r="AM93" s="3"/>
      <c r="AN93" s="3"/>
      <c r="AO93" s="3"/>
      <c r="AP93" s="3"/>
      <c r="AQ93" s="3"/>
      <c r="AR93" s="3"/>
      <c r="AS93" s="3"/>
      <c r="AT93" s="3"/>
      <c r="AU93" s="1"/>
      <c r="AV93" s="1"/>
      <c r="AW93" s="1"/>
      <c r="AX93" s="1"/>
      <c r="AY93" s="1"/>
      <c r="AZ93" s="1"/>
      <c r="BA93" s="1"/>
      <c r="BB93" s="1"/>
      <c r="BC93" s="1"/>
      <c r="BD93" s="1"/>
      <c r="BE93" s="1"/>
      <c r="BF93" s="1"/>
      <c r="BG93" s="1"/>
    </row>
    <row r="94" spans="2:59" ht="24">
      <c r="B94" s="227"/>
      <c r="C94" s="227"/>
      <c r="D94" s="227"/>
      <c r="E94" s="227"/>
      <c r="F94" s="227"/>
      <c r="G94" s="227"/>
      <c r="H94" s="227"/>
      <c r="I94" s="227"/>
      <c r="J94" s="227"/>
      <c r="K94" s="227"/>
      <c r="L94" s="227"/>
      <c r="M94" s="227"/>
      <c r="N94" s="227"/>
      <c r="O94" s="227"/>
      <c r="P94" s="3"/>
      <c r="Q94" s="3"/>
      <c r="R94" s="3"/>
      <c r="S94" s="3"/>
      <c r="T94" s="1"/>
      <c r="U94" s="1"/>
      <c r="V94" s="1"/>
      <c r="W94" s="1"/>
      <c r="X94" s="1"/>
      <c r="Y94" s="1"/>
      <c r="Z94" s="1"/>
      <c r="AA94" s="1"/>
      <c r="AB94" s="1"/>
      <c r="AC94" s="3"/>
      <c r="AD94" s="3"/>
      <c r="AE94" s="3"/>
      <c r="AF94" s="3"/>
      <c r="AG94" s="3"/>
      <c r="AH94" s="3"/>
      <c r="AI94" s="3"/>
      <c r="AJ94" s="3"/>
      <c r="AK94" s="3"/>
      <c r="AL94" s="3"/>
      <c r="AM94" s="3"/>
      <c r="AN94" s="3"/>
      <c r="AO94" s="3"/>
      <c r="AP94" s="3"/>
      <c r="AQ94" s="3"/>
      <c r="AR94" s="3"/>
      <c r="AS94" s="3"/>
      <c r="AT94" s="3"/>
      <c r="AU94" s="1"/>
      <c r="AV94" s="1"/>
      <c r="AW94" s="1"/>
      <c r="AX94" s="1"/>
      <c r="AY94" s="1"/>
      <c r="AZ94" s="1"/>
      <c r="BA94" s="1"/>
      <c r="BB94" s="1"/>
      <c r="BC94" s="1"/>
      <c r="BD94" s="1"/>
      <c r="BE94" s="1"/>
      <c r="BF94" s="1"/>
      <c r="BG94" s="1"/>
    </row>
    <row r="95" spans="2:59" ht="24.95" customHeight="1">
      <c r="B95" s="227"/>
      <c r="C95" s="227"/>
      <c r="D95" s="260" t="s">
        <v>154</v>
      </c>
      <c r="E95" s="248"/>
      <c r="F95" s="261">
        <v>0</v>
      </c>
      <c r="G95" s="227" t="s">
        <v>89</v>
      </c>
      <c r="H95" s="245"/>
      <c r="I95" s="246" t="s">
        <v>45</v>
      </c>
      <c r="J95" s="247"/>
      <c r="K95" s="227"/>
      <c r="L95" s="249">
        <v>0</v>
      </c>
      <c r="M95" s="227" t="s">
        <v>89</v>
      </c>
      <c r="N95" s="227"/>
      <c r="O95" s="227"/>
      <c r="P95" s="3"/>
      <c r="Q95" s="3"/>
      <c r="R95" s="3"/>
      <c r="S95" s="3"/>
      <c r="T95" s="1"/>
      <c r="U95" s="1"/>
      <c r="V95" s="1"/>
      <c r="W95" s="1"/>
      <c r="X95" s="1"/>
      <c r="Y95" s="1"/>
      <c r="Z95" s="1"/>
      <c r="AA95" s="1"/>
      <c r="AB95" s="1"/>
      <c r="AC95" s="3"/>
      <c r="AD95" s="3"/>
      <c r="AE95" s="3"/>
      <c r="AF95" s="3"/>
      <c r="AG95" s="3"/>
      <c r="AH95" s="3"/>
      <c r="AI95" s="3"/>
      <c r="AJ95" s="3"/>
      <c r="AK95" s="3"/>
      <c r="AL95" s="3"/>
      <c r="AM95" s="3"/>
      <c r="AN95" s="3"/>
      <c r="AO95" s="3"/>
      <c r="AP95" s="3"/>
      <c r="AQ95" s="3"/>
      <c r="AR95" s="3"/>
      <c r="AS95" s="3"/>
      <c r="AT95" s="3"/>
      <c r="AU95" s="1"/>
      <c r="AV95" s="1"/>
      <c r="AW95" s="1"/>
      <c r="AX95" s="1"/>
      <c r="AY95" s="1"/>
      <c r="AZ95" s="1"/>
      <c r="BA95" s="1"/>
      <c r="BB95" s="1"/>
      <c r="BC95" s="1"/>
      <c r="BD95" s="1"/>
      <c r="BE95" s="1"/>
      <c r="BF95" s="1"/>
      <c r="BG95" s="1"/>
    </row>
    <row r="96" spans="2:59" ht="24.75" customHeight="1">
      <c r="B96" s="227"/>
      <c r="C96" s="227"/>
      <c r="D96" s="227"/>
      <c r="E96" s="227"/>
      <c r="F96" s="227"/>
      <c r="G96" s="227"/>
      <c r="H96" s="245"/>
      <c r="I96" s="246" t="s">
        <v>46</v>
      </c>
      <c r="J96" s="247"/>
      <c r="K96" s="227"/>
      <c r="L96" s="249">
        <v>0</v>
      </c>
      <c r="M96" s="227" t="s">
        <v>89</v>
      </c>
      <c r="N96" s="227"/>
      <c r="O96" s="227"/>
      <c r="P96" s="3"/>
      <c r="Q96" s="3"/>
      <c r="R96" s="3"/>
      <c r="S96" s="3"/>
      <c r="T96" s="1"/>
      <c r="U96" s="1"/>
      <c r="V96" s="1"/>
      <c r="W96" s="1"/>
      <c r="X96" s="1"/>
      <c r="Y96" s="1"/>
      <c r="Z96" s="1"/>
      <c r="AA96" s="1"/>
      <c r="AB96" s="1"/>
      <c r="AC96" s="3"/>
      <c r="AD96" s="3"/>
      <c r="AE96" s="3"/>
      <c r="AF96" s="3"/>
      <c r="AG96" s="3"/>
      <c r="AH96" s="3"/>
      <c r="AI96" s="3"/>
      <c r="AJ96" s="3"/>
      <c r="AK96" s="3"/>
      <c r="AL96" s="3"/>
      <c r="AM96" s="3"/>
      <c r="AN96" s="3"/>
      <c r="AO96" s="3"/>
      <c r="AP96" s="3"/>
      <c r="AQ96" s="3"/>
      <c r="AR96" s="3"/>
      <c r="AS96" s="3"/>
      <c r="AT96" s="3"/>
      <c r="AU96" s="1"/>
      <c r="AV96" s="1"/>
      <c r="AW96" s="1"/>
      <c r="AX96" s="1"/>
      <c r="AY96" s="1"/>
      <c r="AZ96" s="1"/>
      <c r="BA96" s="1"/>
      <c r="BB96" s="1"/>
      <c r="BC96" s="1"/>
      <c r="BD96" s="1"/>
      <c r="BE96" s="1"/>
      <c r="BF96" s="1"/>
      <c r="BG96" s="1"/>
    </row>
    <row r="97" spans="2:59" ht="24.95" customHeight="1">
      <c r="B97" s="227"/>
      <c r="C97" s="227"/>
      <c r="D97" s="260" t="s">
        <v>90</v>
      </c>
      <c r="E97" s="248"/>
      <c r="F97" s="262">
        <v>0</v>
      </c>
      <c r="G97" s="227" t="s">
        <v>89</v>
      </c>
      <c r="H97" s="227"/>
      <c r="I97" s="227"/>
      <c r="J97" s="227"/>
      <c r="K97" s="227"/>
      <c r="L97" s="227"/>
      <c r="M97" s="227"/>
      <c r="N97" s="227"/>
      <c r="O97" s="227"/>
      <c r="P97" s="3"/>
      <c r="Q97" s="3"/>
      <c r="R97" s="3"/>
      <c r="S97" s="3"/>
      <c r="T97" s="1"/>
      <c r="U97" s="1"/>
      <c r="V97" s="1"/>
      <c r="W97" s="1"/>
      <c r="X97" s="1"/>
      <c r="Y97" s="1"/>
      <c r="Z97" s="1"/>
      <c r="AA97" s="1"/>
      <c r="AB97" s="1"/>
      <c r="AC97" s="3"/>
      <c r="AD97" s="3"/>
      <c r="AE97" s="3"/>
      <c r="AF97" s="3"/>
      <c r="AG97" s="1"/>
      <c r="AH97" s="3"/>
      <c r="AI97" s="3"/>
      <c r="AJ97" s="3"/>
      <c r="AK97" s="3"/>
      <c r="AL97" s="3"/>
      <c r="AM97" s="3"/>
      <c r="AN97" s="3"/>
      <c r="AO97" s="3"/>
      <c r="AP97" s="3"/>
      <c r="AQ97" s="3"/>
      <c r="AR97" s="3"/>
      <c r="AS97" s="3"/>
      <c r="AT97" s="3"/>
      <c r="AU97" s="1"/>
      <c r="AV97" s="1"/>
      <c r="AW97" s="1"/>
      <c r="AX97" s="1"/>
      <c r="AY97" s="1"/>
      <c r="AZ97" s="1"/>
      <c r="BA97" s="1"/>
      <c r="BB97" s="1"/>
      <c r="BC97" s="1"/>
      <c r="BD97" s="1"/>
      <c r="BE97" s="1"/>
      <c r="BF97" s="1"/>
      <c r="BG97" s="1"/>
    </row>
    <row r="98" spans="2:59" ht="24.95" customHeight="1">
      <c r="B98" s="227"/>
      <c r="C98" s="227"/>
      <c r="D98" s="260" t="s">
        <v>198</v>
      </c>
      <c r="E98" s="248"/>
      <c r="F98" s="262">
        <v>0</v>
      </c>
      <c r="G98" s="227" t="s">
        <v>89</v>
      </c>
      <c r="H98" s="227"/>
      <c r="I98" s="227"/>
      <c r="J98" s="227"/>
      <c r="K98" s="227"/>
      <c r="L98" s="227"/>
      <c r="M98" s="227"/>
      <c r="N98" s="227"/>
      <c r="O98" s="227"/>
      <c r="P98" s="3"/>
      <c r="Q98" s="3"/>
      <c r="R98" s="3"/>
      <c r="S98" s="3"/>
      <c r="T98" s="1"/>
      <c r="U98" s="1"/>
      <c r="V98" s="1"/>
      <c r="W98" s="1"/>
      <c r="X98" s="1"/>
      <c r="Y98" s="1"/>
      <c r="Z98" s="1"/>
      <c r="AA98" s="1"/>
      <c r="AB98" s="1"/>
      <c r="AC98" s="3"/>
      <c r="AD98" s="3"/>
      <c r="AE98" s="3"/>
      <c r="AF98" s="3"/>
      <c r="AG98" s="3"/>
      <c r="AH98" s="3"/>
      <c r="AI98" s="3"/>
      <c r="AJ98" s="3"/>
      <c r="AK98" s="3"/>
      <c r="AL98" s="3"/>
      <c r="AM98" s="3"/>
      <c r="AN98" s="3"/>
      <c r="AO98" s="3"/>
      <c r="AP98" s="3"/>
      <c r="AQ98" s="3"/>
      <c r="AR98" s="3"/>
      <c r="AS98" s="3"/>
      <c r="AT98" s="3"/>
      <c r="AU98" s="1"/>
      <c r="AV98" s="1"/>
      <c r="AW98" s="1"/>
      <c r="AX98" s="1"/>
      <c r="AY98" s="1"/>
      <c r="AZ98" s="1"/>
      <c r="BA98" s="1"/>
      <c r="BB98" s="1"/>
      <c r="BC98" s="1"/>
      <c r="BD98" s="1"/>
      <c r="BE98" s="1"/>
      <c r="BF98" s="1"/>
      <c r="BG98" s="1"/>
    </row>
    <row r="99" spans="2:59" ht="24">
      <c r="B99" s="227"/>
      <c r="C99" s="227"/>
      <c r="D99" s="227"/>
      <c r="E99" s="227"/>
      <c r="F99" s="227"/>
      <c r="G99" s="227"/>
      <c r="H99" s="227"/>
      <c r="I99" s="227"/>
      <c r="J99" s="227"/>
      <c r="K99" s="227"/>
      <c r="L99" s="227"/>
      <c r="M99" s="227"/>
      <c r="N99" s="227"/>
      <c r="O99" s="227"/>
      <c r="Q99" s="1"/>
      <c r="R99" s="3"/>
      <c r="S99" s="3"/>
      <c r="T99" s="1"/>
      <c r="U99" s="1"/>
      <c r="V99" s="1"/>
      <c r="W99" s="1"/>
      <c r="X99" s="1"/>
      <c r="Y99" s="1"/>
      <c r="Z99" s="1"/>
      <c r="AA99" s="1"/>
      <c r="AB99" s="1"/>
      <c r="AC99" s="3"/>
      <c r="AD99" s="3"/>
      <c r="AE99" s="3"/>
      <c r="AF99" s="3"/>
      <c r="AG99" s="3"/>
      <c r="AH99" s="3"/>
      <c r="AI99" s="3"/>
      <c r="AJ99" s="3"/>
      <c r="AK99" s="3"/>
      <c r="AL99" s="3"/>
      <c r="AM99" s="3"/>
      <c r="AN99" s="3"/>
      <c r="AO99" s="3"/>
      <c r="AP99" s="3"/>
      <c r="AQ99" s="3"/>
      <c r="AR99" s="3"/>
      <c r="AS99" s="3"/>
      <c r="AT99" s="3"/>
      <c r="AU99" s="1"/>
      <c r="AV99" s="1"/>
      <c r="AW99" s="1"/>
      <c r="AX99" s="1"/>
      <c r="AY99" s="1"/>
      <c r="AZ99" s="1"/>
      <c r="BA99" s="1"/>
      <c r="BB99" s="1"/>
      <c r="BC99" s="1"/>
      <c r="BD99" s="1"/>
      <c r="BE99" s="1"/>
      <c r="BF99" s="1"/>
      <c r="BG99" s="1"/>
    </row>
    <row r="100" spans="2:59" ht="24">
      <c r="B100" s="227"/>
      <c r="C100" s="227" t="s">
        <v>431</v>
      </c>
      <c r="D100" s="239" t="s">
        <v>440</v>
      </c>
      <c r="E100" s="227"/>
      <c r="F100" s="227"/>
      <c r="G100" s="227"/>
      <c r="H100" s="227"/>
      <c r="I100" s="227"/>
      <c r="J100" s="227"/>
      <c r="K100" s="227"/>
      <c r="L100" s="227"/>
      <c r="M100" s="227"/>
      <c r="N100" s="227"/>
      <c r="O100" s="227"/>
      <c r="Q100" s="1"/>
      <c r="R100" s="3"/>
      <c r="S100" s="3"/>
      <c r="T100" s="1"/>
      <c r="U100" s="1"/>
      <c r="V100" s="1"/>
      <c r="W100" s="1"/>
      <c r="X100" s="1"/>
      <c r="Y100" s="1"/>
      <c r="Z100" s="1"/>
      <c r="AA100" s="1"/>
      <c r="AB100" s="1"/>
      <c r="AC100" s="3"/>
      <c r="AD100" s="3"/>
      <c r="AE100" s="3"/>
      <c r="AF100" s="3"/>
      <c r="AG100" s="3"/>
      <c r="AH100" s="3"/>
      <c r="AI100" s="3"/>
      <c r="AJ100" s="3"/>
      <c r="AK100" s="3"/>
      <c r="AL100" s="3"/>
      <c r="AM100" s="3"/>
      <c r="AN100" s="3"/>
      <c r="AO100" s="3"/>
      <c r="AP100" s="3"/>
      <c r="AQ100" s="3"/>
      <c r="AR100" s="3"/>
      <c r="AS100" s="3"/>
      <c r="AT100" s="3"/>
      <c r="AU100" s="1"/>
      <c r="AV100" s="1"/>
      <c r="AW100" s="1"/>
      <c r="AX100" s="1"/>
      <c r="AY100" s="1"/>
      <c r="AZ100" s="1"/>
      <c r="BA100" s="1"/>
      <c r="BB100" s="1"/>
      <c r="BC100" s="1"/>
      <c r="BD100" s="1"/>
      <c r="BE100" s="1"/>
      <c r="BF100" s="1"/>
      <c r="BG100" s="1"/>
    </row>
    <row r="101" spans="2:59" ht="24">
      <c r="B101" s="227"/>
      <c r="C101" s="227"/>
      <c r="D101" s="263" t="s">
        <v>441</v>
      </c>
      <c r="E101" s="263"/>
      <c r="F101" s="263"/>
      <c r="G101" s="263"/>
      <c r="H101" s="263"/>
      <c r="I101" s="263"/>
      <c r="J101" s="263"/>
      <c r="K101" s="263"/>
      <c r="L101" s="263"/>
      <c r="M101" s="263"/>
      <c r="N101" s="227"/>
      <c r="O101" s="227"/>
      <c r="Q101" s="1"/>
      <c r="R101" s="3"/>
      <c r="S101" s="3"/>
      <c r="T101" s="1"/>
      <c r="U101" s="1"/>
      <c r="V101" s="1"/>
      <c r="W101" s="1"/>
      <c r="X101" s="1"/>
      <c r="Y101" s="1"/>
      <c r="Z101" s="1"/>
      <c r="AA101" s="1"/>
      <c r="AB101" s="1"/>
      <c r="AC101" s="3"/>
      <c r="AD101" s="3"/>
      <c r="AE101" s="3"/>
      <c r="AF101" s="3"/>
      <c r="AG101" s="3"/>
      <c r="AH101" s="3"/>
      <c r="AI101" s="3"/>
      <c r="AJ101" s="3"/>
      <c r="AK101" s="3"/>
      <c r="AL101" s="3"/>
      <c r="AM101" s="3"/>
      <c r="AN101" s="3"/>
      <c r="AO101" s="3"/>
      <c r="AP101" s="3"/>
      <c r="AQ101" s="3"/>
      <c r="AR101" s="3"/>
      <c r="AS101" s="3"/>
      <c r="AT101" s="3"/>
      <c r="AU101" s="1"/>
      <c r="AV101" s="1"/>
      <c r="AW101" s="1"/>
      <c r="AX101" s="1"/>
      <c r="AY101" s="1"/>
      <c r="AZ101" s="1"/>
      <c r="BA101" s="1"/>
      <c r="BB101" s="1"/>
      <c r="BC101" s="1"/>
      <c r="BD101" s="1"/>
      <c r="BE101" s="1"/>
      <c r="BF101" s="1"/>
      <c r="BG101" s="1"/>
    </row>
    <row r="102" spans="2:59" ht="24">
      <c r="B102" s="227"/>
      <c r="C102" s="227"/>
      <c r="D102" s="227"/>
      <c r="E102" s="227"/>
      <c r="F102" s="227"/>
      <c r="G102" s="227"/>
      <c r="H102" s="227"/>
      <c r="I102" s="227"/>
      <c r="J102" s="227"/>
      <c r="K102" s="227"/>
      <c r="L102" s="227"/>
      <c r="M102" s="227"/>
      <c r="N102" s="227"/>
      <c r="O102" s="227"/>
      <c r="Q102" s="1"/>
      <c r="R102" s="3"/>
      <c r="S102" s="3"/>
      <c r="T102" s="1"/>
      <c r="U102" s="1"/>
      <c r="V102" s="1"/>
      <c r="W102" s="1"/>
      <c r="X102" s="1"/>
      <c r="Y102" s="1"/>
      <c r="Z102" s="1"/>
      <c r="AA102" s="1"/>
      <c r="AB102" s="1"/>
      <c r="AC102" s="3"/>
      <c r="AD102" s="3"/>
      <c r="AE102" s="3"/>
      <c r="AF102" s="3"/>
      <c r="AG102" s="3"/>
      <c r="AH102" s="3"/>
      <c r="AI102" s="3"/>
      <c r="AJ102" s="3"/>
      <c r="AK102" s="3"/>
      <c r="AL102" s="3"/>
      <c r="AM102" s="3"/>
      <c r="AN102" s="3"/>
      <c r="AO102" s="3"/>
      <c r="AP102" s="3"/>
      <c r="AQ102" s="3"/>
      <c r="AR102" s="3"/>
      <c r="AS102" s="3"/>
      <c r="AT102" s="3"/>
      <c r="AU102" s="1"/>
      <c r="AV102" s="1"/>
      <c r="AW102" s="1"/>
      <c r="AX102" s="1"/>
      <c r="AY102" s="1"/>
      <c r="AZ102" s="1"/>
      <c r="BA102" s="1"/>
      <c r="BB102" s="1"/>
      <c r="BC102" s="1"/>
      <c r="BD102" s="1"/>
      <c r="BE102" s="1"/>
      <c r="BF102" s="1"/>
      <c r="BG102" s="1"/>
    </row>
    <row r="103" spans="2:59" ht="25.15" customHeight="1">
      <c r="B103" s="227"/>
      <c r="C103" s="227"/>
      <c r="D103" s="264" t="s">
        <v>435</v>
      </c>
      <c r="E103" s="264"/>
      <c r="F103" s="264"/>
      <c r="G103" s="227"/>
      <c r="H103" s="227"/>
      <c r="I103" s="227"/>
      <c r="J103" s="227"/>
      <c r="K103" s="227"/>
      <c r="L103" s="227"/>
      <c r="M103" s="227"/>
      <c r="N103" s="227"/>
      <c r="O103" s="227"/>
      <c r="Q103" s="1"/>
      <c r="R103" s="3"/>
      <c r="S103" s="3"/>
      <c r="T103" s="1"/>
      <c r="U103" s="1"/>
      <c r="V103" s="1"/>
      <c r="W103" s="1"/>
      <c r="X103" s="1"/>
      <c r="Y103" s="1"/>
      <c r="Z103" s="1"/>
      <c r="AA103" s="1"/>
      <c r="AB103" s="1"/>
      <c r="AC103" s="3"/>
      <c r="AD103" s="3"/>
      <c r="AE103" s="3"/>
      <c r="AF103" s="3"/>
      <c r="AG103" s="3"/>
      <c r="AH103" s="3"/>
      <c r="AI103" s="3"/>
      <c r="AJ103" s="3"/>
      <c r="AK103" s="3"/>
      <c r="AL103" s="3"/>
      <c r="AM103" s="3"/>
      <c r="AN103" s="3"/>
      <c r="AO103" s="3"/>
      <c r="AP103" s="3"/>
      <c r="AQ103" s="3"/>
      <c r="AR103" s="3"/>
      <c r="AS103" s="3"/>
      <c r="AT103" s="3"/>
      <c r="AU103" s="1"/>
      <c r="AV103" s="1"/>
      <c r="AW103" s="1"/>
      <c r="AX103" s="1"/>
      <c r="AY103" s="1"/>
      <c r="AZ103" s="1"/>
      <c r="BA103" s="1"/>
      <c r="BB103" s="1"/>
      <c r="BC103" s="1"/>
      <c r="BD103" s="1"/>
      <c r="BE103" s="1"/>
      <c r="BF103" s="1"/>
      <c r="BG103" s="1"/>
    </row>
    <row r="104" spans="2:59" ht="25.15" customHeight="1">
      <c r="B104" s="227"/>
      <c r="C104" s="227"/>
      <c r="D104" s="242" t="s">
        <v>432</v>
      </c>
      <c r="E104" s="264"/>
      <c r="F104" s="265">
        <v>0</v>
      </c>
      <c r="G104" s="227" t="s">
        <v>89</v>
      </c>
      <c r="H104" s="227"/>
      <c r="I104" s="227"/>
      <c r="J104" s="227"/>
      <c r="K104" s="227"/>
      <c r="L104" s="227"/>
      <c r="M104" s="227"/>
      <c r="N104" s="227"/>
      <c r="O104" s="227"/>
      <c r="Q104" s="1"/>
      <c r="R104" s="3"/>
      <c r="S104" s="3"/>
      <c r="T104" s="1"/>
      <c r="U104" s="1"/>
      <c r="V104" s="1"/>
      <c r="W104" s="1"/>
      <c r="X104" s="1"/>
      <c r="Y104" s="1"/>
      <c r="Z104" s="1"/>
      <c r="AA104" s="1"/>
      <c r="AB104" s="1"/>
      <c r="AC104" s="3"/>
      <c r="AD104" s="3"/>
      <c r="AE104" s="3"/>
      <c r="AF104" s="3"/>
      <c r="AG104" s="3"/>
      <c r="AH104" s="3"/>
      <c r="AI104" s="3"/>
      <c r="AJ104" s="3"/>
      <c r="AK104" s="3"/>
      <c r="AL104" s="3"/>
      <c r="AM104" s="3"/>
      <c r="AN104" s="3"/>
      <c r="AO104" s="3"/>
      <c r="AP104" s="3"/>
      <c r="AQ104" s="3"/>
      <c r="AR104" s="3"/>
      <c r="AS104" s="3"/>
      <c r="AT104" s="3"/>
      <c r="AU104" s="1"/>
      <c r="AV104" s="1"/>
      <c r="AW104" s="1"/>
      <c r="AX104" s="1"/>
      <c r="AY104" s="1"/>
      <c r="AZ104" s="1"/>
      <c r="BA104" s="1"/>
      <c r="BB104" s="1"/>
      <c r="BC104" s="1"/>
      <c r="BD104" s="1"/>
      <c r="BE104" s="1"/>
      <c r="BF104" s="1"/>
      <c r="BG104" s="1"/>
    </row>
    <row r="105" spans="2:59" ht="25.15" customHeight="1">
      <c r="B105" s="227"/>
      <c r="C105" s="227"/>
      <c r="D105" s="242" t="s">
        <v>433</v>
      </c>
      <c r="E105" s="264"/>
      <c r="F105" s="265">
        <v>0</v>
      </c>
      <c r="G105" s="227" t="s">
        <v>89</v>
      </c>
      <c r="H105" s="227"/>
      <c r="I105" s="227"/>
      <c r="J105" s="227"/>
      <c r="K105" s="227"/>
      <c r="L105" s="227"/>
      <c r="M105" s="227"/>
      <c r="N105" s="227"/>
      <c r="O105" s="227"/>
      <c r="Q105" s="1"/>
      <c r="R105" s="3"/>
      <c r="S105" s="3"/>
      <c r="T105" s="1"/>
      <c r="U105" s="1"/>
      <c r="V105" s="1"/>
      <c r="W105" s="1"/>
      <c r="X105" s="1"/>
      <c r="Y105" s="1"/>
      <c r="Z105" s="1"/>
      <c r="AA105" s="1"/>
      <c r="AB105" s="1"/>
      <c r="AC105" s="3"/>
      <c r="AD105" s="3"/>
      <c r="AE105" s="3"/>
      <c r="AF105" s="3"/>
      <c r="AG105" s="3"/>
      <c r="AH105" s="3"/>
      <c r="AI105" s="3"/>
      <c r="AJ105" s="3"/>
      <c r="AK105" s="3"/>
      <c r="AL105" s="3"/>
      <c r="AM105" s="3"/>
      <c r="AN105" s="3"/>
      <c r="AO105" s="3"/>
      <c r="AP105" s="3"/>
      <c r="AQ105" s="3"/>
      <c r="AR105" s="3"/>
      <c r="AS105" s="3"/>
      <c r="AT105" s="3"/>
      <c r="AU105" s="1"/>
      <c r="AV105" s="1"/>
      <c r="AW105" s="1"/>
      <c r="AX105" s="1"/>
      <c r="AY105" s="1"/>
      <c r="AZ105" s="1"/>
      <c r="BA105" s="1"/>
      <c r="BB105" s="1"/>
      <c r="BC105" s="1"/>
      <c r="BD105" s="1"/>
      <c r="BE105" s="1"/>
      <c r="BF105" s="1"/>
      <c r="BG105" s="1"/>
    </row>
    <row r="106" spans="2:59" ht="18" customHeight="1">
      <c r="B106" s="227"/>
      <c r="C106" s="227"/>
      <c r="D106" s="264"/>
      <c r="E106" s="264"/>
      <c r="F106" s="264"/>
      <c r="G106" s="227"/>
      <c r="H106" s="227"/>
      <c r="I106" s="227"/>
      <c r="J106" s="227"/>
      <c r="K106" s="227"/>
      <c r="L106" s="227"/>
      <c r="M106" s="227"/>
      <c r="N106" s="227"/>
      <c r="O106" s="227"/>
      <c r="Q106" s="1"/>
      <c r="R106" s="3"/>
      <c r="S106" s="3"/>
      <c r="T106" s="1"/>
      <c r="U106" s="1"/>
      <c r="V106" s="1"/>
      <c r="W106" s="1"/>
      <c r="X106" s="1"/>
      <c r="Y106" s="1"/>
      <c r="Z106" s="1"/>
      <c r="AA106" s="1"/>
      <c r="AB106" s="1"/>
      <c r="AC106" s="3"/>
      <c r="AD106" s="3"/>
      <c r="AE106" s="3"/>
      <c r="AF106" s="3"/>
      <c r="AG106" s="3"/>
      <c r="AH106" s="3"/>
      <c r="AI106" s="3"/>
      <c r="AJ106" s="3"/>
      <c r="AK106" s="3"/>
      <c r="AL106" s="3"/>
      <c r="AM106" s="3"/>
      <c r="AN106" s="3"/>
      <c r="AO106" s="3"/>
      <c r="AP106" s="3"/>
      <c r="AQ106" s="3"/>
      <c r="AR106" s="3"/>
      <c r="AS106" s="3"/>
      <c r="AT106" s="3"/>
      <c r="AU106" s="1"/>
      <c r="AV106" s="1"/>
      <c r="AW106" s="1"/>
      <c r="AX106" s="1"/>
      <c r="AY106" s="1"/>
      <c r="AZ106" s="1"/>
      <c r="BA106" s="1"/>
      <c r="BB106" s="1"/>
      <c r="BC106" s="1"/>
      <c r="BD106" s="1"/>
      <c r="BE106" s="1"/>
      <c r="BF106" s="1"/>
      <c r="BG106" s="1"/>
    </row>
    <row r="107" spans="2:59" ht="25.15" customHeight="1">
      <c r="B107" s="227"/>
      <c r="C107" s="227"/>
      <c r="D107" s="264" t="s">
        <v>434</v>
      </c>
      <c r="E107" s="264"/>
      <c r="F107" s="264"/>
      <c r="G107" s="227"/>
      <c r="H107" s="227"/>
      <c r="I107" s="227"/>
      <c r="J107" s="227"/>
      <c r="K107" s="227"/>
      <c r="L107" s="227"/>
      <c r="M107" s="227"/>
      <c r="N107" s="227"/>
      <c r="O107" s="227"/>
      <c r="Q107" s="1"/>
      <c r="R107" s="3"/>
      <c r="S107" s="3"/>
      <c r="T107" s="1"/>
      <c r="U107" s="1"/>
      <c r="V107" s="1"/>
      <c r="W107" s="1"/>
      <c r="X107" s="1"/>
      <c r="Y107" s="1"/>
      <c r="Z107" s="1"/>
      <c r="AA107" s="1"/>
      <c r="AB107" s="1"/>
      <c r="AC107" s="3"/>
      <c r="AD107" s="3"/>
      <c r="AE107" s="3"/>
      <c r="AF107" s="3"/>
      <c r="AG107" s="3"/>
      <c r="AH107" s="3"/>
      <c r="AI107" s="3"/>
      <c r="AJ107" s="3"/>
      <c r="AK107" s="3"/>
      <c r="AL107" s="3"/>
      <c r="AM107" s="3"/>
      <c r="AN107" s="3"/>
      <c r="AO107" s="3"/>
      <c r="AP107" s="3"/>
      <c r="AQ107" s="3"/>
      <c r="AR107" s="3"/>
      <c r="AS107" s="3"/>
      <c r="AT107" s="3"/>
      <c r="AU107" s="1"/>
      <c r="AV107" s="1"/>
      <c r="AW107" s="1"/>
      <c r="AX107" s="1"/>
      <c r="AY107" s="1"/>
      <c r="AZ107" s="1"/>
      <c r="BA107" s="1"/>
      <c r="BB107" s="1"/>
      <c r="BC107" s="1"/>
      <c r="BD107" s="1"/>
      <c r="BE107" s="1"/>
      <c r="BF107" s="1"/>
      <c r="BG107" s="1"/>
    </row>
    <row r="108" spans="2:59" ht="25.15" customHeight="1">
      <c r="B108" s="227"/>
      <c r="C108" s="227"/>
      <c r="D108" s="242" t="s">
        <v>432</v>
      </c>
      <c r="E108" s="264"/>
      <c r="F108" s="265">
        <v>0</v>
      </c>
      <c r="G108" s="227" t="s">
        <v>89</v>
      </c>
      <c r="H108" s="227"/>
      <c r="I108" s="227"/>
      <c r="J108" s="227"/>
      <c r="K108" s="227"/>
      <c r="L108" s="227"/>
      <c r="M108" s="227"/>
      <c r="N108" s="227"/>
      <c r="O108" s="227"/>
      <c r="Q108" s="1"/>
      <c r="R108" s="3"/>
      <c r="S108" s="3"/>
      <c r="T108" s="1"/>
      <c r="U108" s="1"/>
      <c r="V108" s="1"/>
      <c r="W108" s="1"/>
      <c r="X108" s="1"/>
      <c r="Y108" s="1"/>
      <c r="Z108" s="1"/>
      <c r="AA108" s="1"/>
      <c r="AB108" s="1"/>
      <c r="AC108" s="3"/>
      <c r="AD108" s="3"/>
      <c r="AE108" s="3"/>
      <c r="AF108" s="3"/>
      <c r="AG108" s="3"/>
      <c r="AH108" s="3"/>
      <c r="AI108" s="3"/>
      <c r="AJ108" s="3"/>
      <c r="AK108" s="3"/>
      <c r="AL108" s="3"/>
      <c r="AM108" s="3"/>
      <c r="AN108" s="3"/>
      <c r="AO108" s="3"/>
      <c r="AP108" s="3"/>
      <c r="AQ108" s="3"/>
      <c r="AR108" s="3"/>
      <c r="AS108" s="3"/>
      <c r="AT108" s="3"/>
      <c r="AU108" s="1"/>
      <c r="AV108" s="1"/>
      <c r="AW108" s="1"/>
      <c r="AX108" s="1"/>
      <c r="AY108" s="1"/>
      <c r="AZ108" s="1"/>
      <c r="BA108" s="1"/>
      <c r="BB108" s="1"/>
      <c r="BC108" s="1"/>
      <c r="BD108" s="1"/>
      <c r="BE108" s="1"/>
      <c r="BF108" s="1"/>
      <c r="BG108" s="1"/>
    </row>
    <row r="109" spans="2:59" ht="25.15" customHeight="1">
      <c r="B109" s="227"/>
      <c r="C109" s="227"/>
      <c r="D109" s="242" t="s">
        <v>433</v>
      </c>
      <c r="E109" s="264"/>
      <c r="F109" s="265">
        <v>0</v>
      </c>
      <c r="G109" s="227" t="s">
        <v>89</v>
      </c>
      <c r="H109" s="227"/>
      <c r="I109" s="227"/>
      <c r="J109" s="227"/>
      <c r="K109" s="227"/>
      <c r="L109" s="227"/>
      <c r="M109" s="227"/>
      <c r="N109" s="227"/>
      <c r="O109" s="227"/>
      <c r="Q109" s="1"/>
      <c r="R109" s="3"/>
      <c r="S109" s="3"/>
      <c r="T109" s="1"/>
      <c r="U109" s="1"/>
      <c r="V109" s="1"/>
      <c r="W109" s="1"/>
      <c r="X109" s="1"/>
      <c r="Y109" s="1"/>
      <c r="Z109" s="1"/>
      <c r="AA109" s="1"/>
      <c r="AB109" s="1"/>
      <c r="AC109" s="3"/>
      <c r="AD109" s="3"/>
      <c r="AE109" s="3"/>
      <c r="AF109" s="3"/>
      <c r="AG109" s="3"/>
      <c r="AH109" s="3"/>
      <c r="AI109" s="3"/>
      <c r="AJ109" s="3"/>
      <c r="AK109" s="3"/>
      <c r="AL109" s="3"/>
      <c r="AM109" s="3"/>
      <c r="AN109" s="3"/>
      <c r="AO109" s="3"/>
      <c r="AP109" s="3"/>
      <c r="AQ109" s="3"/>
      <c r="AR109" s="3"/>
      <c r="AS109" s="3"/>
      <c r="AT109" s="3"/>
      <c r="AU109" s="1"/>
      <c r="AV109" s="1"/>
      <c r="AW109" s="1"/>
      <c r="AX109" s="1"/>
      <c r="AY109" s="1"/>
      <c r="AZ109" s="1"/>
      <c r="BA109" s="1"/>
      <c r="BB109" s="1"/>
      <c r="BC109" s="1"/>
      <c r="BD109" s="1"/>
      <c r="BE109" s="1"/>
      <c r="BF109" s="1"/>
      <c r="BG109" s="1"/>
    </row>
    <row r="110" spans="2:59" ht="24">
      <c r="B110" s="227"/>
      <c r="C110" s="227"/>
      <c r="D110" s="227"/>
      <c r="E110" s="227"/>
      <c r="F110" s="227"/>
      <c r="G110" s="227"/>
      <c r="H110" s="227"/>
      <c r="I110" s="227"/>
      <c r="J110" s="227"/>
      <c r="K110" s="227"/>
      <c r="L110" s="227"/>
      <c r="M110" s="227"/>
      <c r="N110" s="227"/>
      <c r="O110" s="227"/>
      <c r="Q110" s="1"/>
      <c r="R110" s="3"/>
      <c r="S110" s="3"/>
      <c r="T110" s="1"/>
      <c r="U110" s="1"/>
      <c r="V110" s="1"/>
      <c r="W110" s="1"/>
      <c r="X110" s="1"/>
      <c r="Y110" s="1"/>
      <c r="Z110" s="1"/>
      <c r="AA110" s="1"/>
      <c r="AB110" s="1"/>
      <c r="AC110" s="3"/>
      <c r="AD110" s="3"/>
      <c r="AE110" s="3"/>
      <c r="AF110" s="3"/>
      <c r="AG110" s="3"/>
      <c r="AH110" s="3"/>
      <c r="AI110" s="3"/>
      <c r="AJ110" s="3"/>
      <c r="AK110" s="3"/>
      <c r="AL110" s="3"/>
      <c r="AM110" s="3"/>
      <c r="AN110" s="3"/>
      <c r="AO110" s="3"/>
      <c r="AP110" s="3"/>
      <c r="AQ110" s="3"/>
      <c r="AR110" s="3"/>
      <c r="AS110" s="3"/>
      <c r="AT110" s="3"/>
      <c r="AU110" s="1"/>
      <c r="AV110" s="1"/>
      <c r="AW110" s="1"/>
      <c r="AX110" s="1"/>
      <c r="AY110" s="1"/>
      <c r="AZ110" s="1"/>
      <c r="BA110" s="1"/>
      <c r="BB110" s="1"/>
      <c r="BC110" s="1"/>
      <c r="BD110" s="1"/>
      <c r="BE110" s="1"/>
      <c r="BF110" s="1"/>
      <c r="BG110" s="1"/>
    </row>
    <row r="111" spans="2:59" ht="24">
      <c r="B111" s="227"/>
      <c r="C111" s="227"/>
      <c r="D111" s="227"/>
      <c r="E111" s="227"/>
      <c r="F111" s="227"/>
      <c r="G111" s="227"/>
      <c r="H111" s="227"/>
      <c r="I111" s="227"/>
      <c r="J111" s="227"/>
      <c r="K111" s="227"/>
      <c r="L111" s="227"/>
      <c r="M111" s="227"/>
      <c r="N111" s="227"/>
      <c r="O111" s="227"/>
      <c r="R111" s="3"/>
      <c r="S111" s="3"/>
      <c r="T111" s="1"/>
      <c r="U111" s="1"/>
      <c r="V111" s="1"/>
      <c r="W111" s="1"/>
      <c r="X111" s="1"/>
      <c r="Y111" s="1"/>
      <c r="Z111" s="1"/>
      <c r="AA111" s="1"/>
      <c r="AB111" s="1"/>
      <c r="AC111" s="3"/>
      <c r="AD111" s="3"/>
      <c r="AE111" s="3"/>
      <c r="AF111" s="3"/>
      <c r="AG111" s="3"/>
      <c r="AH111" s="3"/>
      <c r="AI111" s="3"/>
      <c r="AJ111" s="3"/>
      <c r="AK111" s="3"/>
      <c r="AL111" s="3"/>
      <c r="AM111" s="3"/>
      <c r="AN111" s="3"/>
      <c r="AO111" s="3"/>
      <c r="AP111" s="3"/>
      <c r="AQ111" s="3"/>
      <c r="AR111" s="3"/>
      <c r="AS111" s="3"/>
      <c r="AT111" s="3"/>
      <c r="AU111" s="1"/>
      <c r="AV111" s="1"/>
      <c r="AW111" s="1"/>
      <c r="AX111" s="1"/>
      <c r="AY111" s="1"/>
      <c r="AZ111" s="1"/>
      <c r="BA111" s="1"/>
      <c r="BB111" s="1"/>
      <c r="BC111" s="1"/>
      <c r="BD111" s="1"/>
      <c r="BE111" s="1"/>
      <c r="BF111" s="1"/>
      <c r="BG111" s="1"/>
    </row>
    <row r="112" spans="2:59" ht="24.95" customHeight="1">
      <c r="B112" s="266" t="s">
        <v>572</v>
      </c>
      <c r="C112" s="227"/>
      <c r="D112" s="227"/>
      <c r="E112" s="227"/>
      <c r="F112" s="227"/>
      <c r="G112" s="227"/>
      <c r="H112" s="227"/>
      <c r="I112" s="227"/>
      <c r="J112" s="227"/>
      <c r="K112" s="227"/>
      <c r="L112" s="227"/>
      <c r="M112" s="227"/>
      <c r="N112" s="227"/>
      <c r="O112" s="227"/>
      <c r="R112" s="3"/>
      <c r="S112" s="3"/>
      <c r="T112" s="1"/>
      <c r="U112" s="1"/>
      <c r="V112" s="1"/>
      <c r="W112" s="1"/>
      <c r="X112" s="1"/>
      <c r="Y112" s="1"/>
      <c r="Z112" s="1"/>
      <c r="AA112" s="1"/>
      <c r="AB112" s="1"/>
      <c r="AC112" s="3"/>
      <c r="AD112" s="3"/>
      <c r="AE112" s="3"/>
      <c r="AF112" s="3"/>
      <c r="AG112" s="3"/>
      <c r="AH112" s="3"/>
      <c r="AI112" s="3"/>
      <c r="AJ112" s="3"/>
      <c r="AK112" s="3"/>
      <c r="AL112" s="3"/>
      <c r="AM112" s="3"/>
      <c r="AN112" s="3"/>
      <c r="AO112" s="3"/>
      <c r="AP112" s="3"/>
      <c r="AQ112" s="3"/>
      <c r="AR112" s="3"/>
      <c r="AS112" s="3"/>
      <c r="AT112" s="3"/>
      <c r="AU112" s="1"/>
      <c r="AV112" s="1"/>
      <c r="AW112" s="1"/>
      <c r="AX112" s="1"/>
      <c r="AY112" s="1"/>
      <c r="AZ112" s="1"/>
      <c r="BA112" s="1"/>
      <c r="BB112" s="1"/>
      <c r="BC112" s="1"/>
      <c r="BD112" s="1"/>
      <c r="BE112" s="1"/>
      <c r="BF112" s="1"/>
      <c r="BG112" s="1"/>
    </row>
    <row r="113" spans="2:59" ht="18.600000000000001" customHeight="1">
      <c r="B113" s="266"/>
      <c r="C113" s="227"/>
      <c r="D113" s="227"/>
      <c r="E113" s="227"/>
      <c r="F113" s="227"/>
      <c r="G113" s="227"/>
      <c r="H113" s="227"/>
      <c r="I113" s="227"/>
      <c r="J113" s="227"/>
      <c r="K113" s="227"/>
      <c r="L113" s="227"/>
      <c r="M113" s="227"/>
      <c r="N113" s="227"/>
      <c r="O113" s="227"/>
      <c r="R113" s="3"/>
      <c r="S113" s="3"/>
      <c r="T113" s="1"/>
      <c r="U113" s="1"/>
      <c r="V113" s="1"/>
      <c r="W113" s="1"/>
      <c r="X113" s="1"/>
      <c r="Y113" s="1"/>
      <c r="Z113" s="1"/>
      <c r="AA113" s="1"/>
      <c r="AB113" s="1"/>
      <c r="AC113" s="3"/>
      <c r="AD113" s="3"/>
      <c r="AE113" s="3"/>
      <c r="AF113" s="3"/>
      <c r="AG113" s="3"/>
      <c r="AH113" s="3"/>
      <c r="AI113" s="3"/>
      <c r="AJ113" s="3"/>
      <c r="AK113" s="3"/>
      <c r="AL113" s="3"/>
      <c r="AM113" s="3"/>
      <c r="AN113" s="3"/>
      <c r="AO113" s="3"/>
      <c r="AP113" s="3"/>
      <c r="AQ113" s="3"/>
      <c r="AR113" s="3"/>
      <c r="AS113" s="3"/>
      <c r="AT113" s="3"/>
      <c r="AU113" s="1"/>
      <c r="AV113" s="1"/>
      <c r="AW113" s="1"/>
      <c r="AX113" s="1"/>
      <c r="AY113" s="1"/>
      <c r="AZ113" s="1"/>
      <c r="BA113" s="1"/>
      <c r="BB113" s="1"/>
      <c r="BC113" s="1"/>
      <c r="BD113" s="1"/>
      <c r="BE113" s="1"/>
      <c r="BF113" s="1"/>
      <c r="BG113" s="1"/>
    </row>
    <row r="114" spans="2:59" ht="19.149999999999999" customHeight="1">
      <c r="B114" s="227"/>
      <c r="C114" s="227" t="s">
        <v>365</v>
      </c>
      <c r="D114" s="239" t="s">
        <v>354</v>
      </c>
      <c r="E114" s="227"/>
      <c r="F114" s="227"/>
      <c r="G114" s="227"/>
      <c r="H114" s="234" t="s">
        <v>55</v>
      </c>
      <c r="I114" s="267" t="s">
        <v>3</v>
      </c>
      <c r="J114" s="267"/>
      <c r="K114" s="238"/>
      <c r="L114" s="227"/>
      <c r="M114" s="227"/>
      <c r="N114" s="227"/>
      <c r="O114" s="227"/>
      <c r="R114" s="3"/>
      <c r="S114" s="3"/>
      <c r="T114" s="1"/>
      <c r="U114" s="1"/>
      <c r="V114" s="1"/>
      <c r="W114" s="1"/>
      <c r="X114" s="1"/>
      <c r="Y114" s="1"/>
      <c r="Z114" s="1"/>
      <c r="AA114" s="1"/>
      <c r="AB114" s="1"/>
      <c r="AC114" s="3"/>
      <c r="AD114" s="3"/>
      <c r="AE114" s="3"/>
      <c r="AF114" s="3"/>
      <c r="AG114" s="3"/>
      <c r="AH114" s="3"/>
      <c r="AI114" s="3"/>
      <c r="AJ114" s="3"/>
      <c r="AK114" s="3"/>
      <c r="AL114" s="3"/>
      <c r="AM114" s="3"/>
      <c r="AN114" s="3"/>
      <c r="AO114" s="3"/>
      <c r="AP114" s="3"/>
      <c r="AQ114" s="3"/>
      <c r="AR114" s="3"/>
      <c r="AS114" s="3"/>
      <c r="AT114" s="3"/>
      <c r="AU114" s="1"/>
      <c r="AV114" s="1"/>
      <c r="AW114" s="1"/>
      <c r="AX114" s="1"/>
      <c r="AY114" s="1"/>
      <c r="AZ114" s="1"/>
      <c r="BA114" s="1"/>
      <c r="BB114" s="1"/>
      <c r="BC114" s="1"/>
      <c r="BD114" s="1"/>
      <c r="BE114" s="1"/>
      <c r="BF114" s="1"/>
      <c r="BG114" s="1"/>
    </row>
    <row r="115" spans="2:59" ht="16.5" customHeight="1">
      <c r="B115" s="227"/>
      <c r="C115" s="227"/>
      <c r="D115" s="227"/>
      <c r="E115" s="227"/>
      <c r="F115" s="227"/>
      <c r="G115" s="227"/>
      <c r="H115" s="227"/>
      <c r="I115" s="227"/>
      <c r="J115" s="227"/>
      <c r="K115" s="238"/>
      <c r="L115" s="238"/>
      <c r="M115" s="227"/>
      <c r="N115" s="227"/>
      <c r="O115" s="227"/>
      <c r="R115" s="3"/>
      <c r="S115" s="3"/>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row>
    <row r="116" spans="2:59" ht="24.95" customHeight="1">
      <c r="B116" s="227"/>
      <c r="C116" s="227"/>
      <c r="D116" s="361" t="s">
        <v>374</v>
      </c>
      <c r="E116" s="362"/>
      <c r="F116" s="363"/>
      <c r="G116" s="227"/>
      <c r="H116" s="245"/>
      <c r="I116" s="258" t="s">
        <v>105</v>
      </c>
      <c r="J116" s="268"/>
      <c r="K116" s="227"/>
      <c r="L116" s="244">
        <v>0</v>
      </c>
      <c r="M116" s="227" t="s">
        <v>89</v>
      </c>
      <c r="N116" s="227"/>
      <c r="O116" s="269"/>
      <c r="R116" s="3"/>
      <c r="S116" s="3"/>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row>
    <row r="117" spans="2:59" ht="24.95" customHeight="1">
      <c r="B117" s="227"/>
      <c r="C117" s="227"/>
      <c r="D117" s="227"/>
      <c r="E117" s="227"/>
      <c r="F117" s="270">
        <v>0</v>
      </c>
      <c r="G117" s="227" t="s">
        <v>89</v>
      </c>
      <c r="H117" s="245"/>
      <c r="I117" s="258" t="s">
        <v>199</v>
      </c>
      <c r="J117" s="268"/>
      <c r="K117" s="227"/>
      <c r="L117" s="244">
        <v>0</v>
      </c>
      <c r="M117" s="227" t="s">
        <v>89</v>
      </c>
      <c r="N117" s="227"/>
      <c r="O117" s="227"/>
      <c r="R117" s="3"/>
      <c r="S117" s="3"/>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row>
    <row r="118" spans="2:59" ht="24.95" customHeight="1">
      <c r="B118" s="227"/>
      <c r="C118" s="227"/>
      <c r="D118" s="242" t="s">
        <v>373</v>
      </c>
      <c r="E118" s="227"/>
      <c r="F118" s="265">
        <v>0</v>
      </c>
      <c r="G118" s="227" t="s">
        <v>89</v>
      </c>
      <c r="H118" s="227"/>
      <c r="I118" s="227"/>
      <c r="J118" s="227"/>
      <c r="K118" s="227"/>
      <c r="L118" s="227"/>
      <c r="M118" s="227"/>
      <c r="N118" s="227"/>
      <c r="O118" s="227"/>
      <c r="R118" s="3"/>
      <c r="S118" s="3"/>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row>
    <row r="119" spans="2:59" ht="24.95" customHeight="1">
      <c r="B119" s="227"/>
      <c r="C119" s="227"/>
      <c r="D119" s="271" t="s">
        <v>366</v>
      </c>
      <c r="E119" s="227"/>
      <c r="F119" s="272">
        <f>+F117-F118</f>
        <v>0</v>
      </c>
      <c r="G119" s="227" t="s">
        <v>89</v>
      </c>
      <c r="H119" s="227"/>
      <c r="I119" s="227"/>
      <c r="J119" s="227"/>
      <c r="K119" s="227"/>
      <c r="L119" s="227"/>
      <c r="M119" s="227"/>
      <c r="N119" s="227"/>
      <c r="O119" s="227"/>
      <c r="R119" s="3"/>
      <c r="S119" s="3"/>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row>
    <row r="120" spans="2:59" ht="24.95" customHeight="1">
      <c r="B120" s="227"/>
      <c r="C120" s="227"/>
      <c r="D120" s="377" t="s">
        <v>367</v>
      </c>
      <c r="E120" s="378"/>
      <c r="F120" s="379"/>
      <c r="G120" s="227"/>
      <c r="H120" s="227"/>
      <c r="I120" s="227"/>
      <c r="J120" s="227"/>
      <c r="K120" s="227"/>
      <c r="L120" s="227"/>
      <c r="M120" s="227"/>
      <c r="N120" s="227"/>
      <c r="O120" s="227"/>
      <c r="R120" s="3"/>
      <c r="S120" s="3"/>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row>
    <row r="121" spans="2:59" ht="24.95" customHeight="1">
      <c r="B121" s="227"/>
      <c r="C121" s="227"/>
      <c r="D121" s="227"/>
      <c r="E121" s="227"/>
      <c r="F121" s="270">
        <v>0</v>
      </c>
      <c r="G121" s="227" t="s">
        <v>89</v>
      </c>
      <c r="H121" s="227"/>
      <c r="I121" s="227"/>
      <c r="J121" s="227"/>
      <c r="K121" s="227"/>
      <c r="L121" s="227"/>
      <c r="M121" s="227"/>
      <c r="N121" s="227"/>
      <c r="O121" s="227"/>
      <c r="R121" s="3"/>
      <c r="S121" s="3"/>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row>
    <row r="122" spans="2:59" ht="24.95" customHeight="1">
      <c r="B122" s="227"/>
      <c r="C122" s="227" t="s">
        <v>192</v>
      </c>
      <c r="D122" s="267" t="s">
        <v>19</v>
      </c>
      <c r="E122" s="238"/>
      <c r="F122" s="227"/>
      <c r="G122" s="227"/>
      <c r="H122" s="273" t="s">
        <v>191</v>
      </c>
      <c r="I122" s="240" t="s">
        <v>116</v>
      </c>
      <c r="J122" s="240"/>
      <c r="K122" s="227"/>
      <c r="L122" s="227"/>
      <c r="M122" s="227"/>
      <c r="N122" s="227"/>
      <c r="O122" s="227"/>
      <c r="R122" s="3"/>
      <c r="S122" s="3"/>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row>
    <row r="123" spans="2:59" ht="19.149999999999999" customHeight="1">
      <c r="B123" s="227"/>
      <c r="C123" s="227"/>
      <c r="D123" s="227"/>
      <c r="E123" s="227"/>
      <c r="F123" s="227"/>
      <c r="G123" s="227"/>
      <c r="H123" s="238"/>
      <c r="I123" s="227"/>
      <c r="J123" s="227"/>
      <c r="K123" s="227"/>
      <c r="L123" s="227"/>
      <c r="M123" s="227"/>
      <c r="N123" s="227"/>
      <c r="O123" s="227"/>
      <c r="R123" s="3"/>
      <c r="S123" s="3"/>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row>
    <row r="124" spans="2:59" ht="24.95" customHeight="1">
      <c r="B124" s="227"/>
      <c r="C124" s="227"/>
      <c r="D124" s="256" t="s">
        <v>37</v>
      </c>
      <c r="E124" s="227"/>
      <c r="F124" s="244">
        <v>0</v>
      </c>
      <c r="G124" s="227" t="s">
        <v>89</v>
      </c>
      <c r="H124" s="245"/>
      <c r="I124" s="246" t="s">
        <v>200</v>
      </c>
      <c r="J124" s="268"/>
      <c r="K124" s="227"/>
      <c r="L124" s="244">
        <v>0</v>
      </c>
      <c r="M124" s="227" t="s">
        <v>89</v>
      </c>
      <c r="N124" s="227"/>
      <c r="O124" s="227"/>
      <c r="R124" s="3"/>
      <c r="S124" s="3"/>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row>
    <row r="125" spans="2:59" ht="24.95" customHeight="1">
      <c r="B125" s="227"/>
      <c r="C125" s="227"/>
      <c r="D125" s="256" t="s">
        <v>25</v>
      </c>
      <c r="E125" s="227"/>
      <c r="F125" s="244">
        <v>0</v>
      </c>
      <c r="G125" s="227" t="s">
        <v>89</v>
      </c>
      <c r="H125" s="274"/>
      <c r="I125" s="274"/>
      <c r="J125" s="274"/>
      <c r="K125" s="227"/>
      <c r="L125" s="227"/>
      <c r="M125" s="227"/>
      <c r="N125" s="227"/>
      <c r="O125" s="227"/>
      <c r="R125" s="3"/>
      <c r="S125" s="3"/>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row>
    <row r="126" spans="2:59" ht="24.95" customHeight="1">
      <c r="B126" s="227"/>
      <c r="C126" s="227"/>
      <c r="D126" s="256" t="s">
        <v>106</v>
      </c>
      <c r="E126" s="227"/>
      <c r="F126" s="244">
        <v>0</v>
      </c>
      <c r="G126" s="227" t="s">
        <v>89</v>
      </c>
      <c r="H126" s="274"/>
      <c r="I126" s="274"/>
      <c r="J126" s="274"/>
      <c r="K126" s="227"/>
      <c r="L126" s="227"/>
      <c r="M126" s="227"/>
      <c r="N126" s="227"/>
      <c r="O126" s="227"/>
      <c r="R126" s="3"/>
      <c r="S126" s="3"/>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row>
    <row r="127" spans="2:59" ht="24.95" customHeight="1">
      <c r="B127" s="227"/>
      <c r="C127" s="227"/>
      <c r="D127" s="256" t="s">
        <v>208</v>
      </c>
      <c r="E127" s="227"/>
      <c r="F127" s="244">
        <v>0</v>
      </c>
      <c r="G127" s="227" t="s">
        <v>89</v>
      </c>
      <c r="H127" s="227"/>
      <c r="I127" s="227"/>
      <c r="J127" s="227"/>
      <c r="K127" s="227"/>
      <c r="L127" s="227"/>
      <c r="M127" s="227"/>
      <c r="N127" s="227"/>
      <c r="O127" s="227"/>
      <c r="R127" s="3"/>
      <c r="S127" s="3"/>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row>
    <row r="128" spans="2:59" ht="24.95" customHeight="1">
      <c r="B128" s="227"/>
      <c r="C128" s="227"/>
      <c r="D128" s="256" t="s">
        <v>292</v>
      </c>
      <c r="E128" s="227"/>
      <c r="F128" s="244">
        <v>0</v>
      </c>
      <c r="G128" s="227" t="s">
        <v>89</v>
      </c>
      <c r="H128" s="227"/>
      <c r="I128" s="227"/>
      <c r="J128" s="227"/>
      <c r="K128" s="227"/>
      <c r="L128" s="227"/>
      <c r="M128" s="227"/>
      <c r="N128" s="227"/>
      <c r="O128" s="227"/>
      <c r="R128" s="3"/>
      <c r="S128" s="3"/>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row>
    <row r="129" spans="2:15" ht="26.25" customHeight="1">
      <c r="B129" s="227"/>
      <c r="C129" s="227"/>
      <c r="D129" s="256" t="s">
        <v>227</v>
      </c>
      <c r="E129" s="227"/>
      <c r="F129" s="244">
        <v>0</v>
      </c>
      <c r="G129" s="227" t="s">
        <v>89</v>
      </c>
      <c r="H129" s="227"/>
      <c r="I129" s="227"/>
      <c r="J129" s="227"/>
      <c r="K129" s="227"/>
      <c r="L129" s="227"/>
      <c r="M129" s="227"/>
      <c r="N129" s="227"/>
      <c r="O129" s="227"/>
    </row>
    <row r="130" spans="2:15" ht="25.15" customHeight="1">
      <c r="B130" s="227"/>
      <c r="C130" s="227"/>
      <c r="D130" s="227"/>
      <c r="E130" s="227"/>
      <c r="F130" s="227"/>
      <c r="G130" s="227"/>
      <c r="H130" s="227"/>
      <c r="I130" s="227"/>
      <c r="J130" s="227"/>
      <c r="K130" s="227"/>
      <c r="L130" s="227"/>
      <c r="M130" s="227"/>
      <c r="N130" s="227"/>
      <c r="O130" s="227"/>
    </row>
    <row r="131" spans="2:15" ht="25.15" customHeight="1">
      <c r="B131" s="227"/>
      <c r="C131" s="227" t="s">
        <v>195</v>
      </c>
      <c r="D131" s="267" t="s">
        <v>29</v>
      </c>
      <c r="E131" s="267"/>
      <c r="F131" s="227"/>
      <c r="G131" s="227"/>
      <c r="H131" s="227"/>
      <c r="I131" s="227"/>
      <c r="J131" s="227"/>
      <c r="K131" s="227"/>
      <c r="L131" s="227"/>
      <c r="M131" s="227"/>
      <c r="N131" s="227"/>
      <c r="O131" s="227"/>
    </row>
    <row r="132" spans="2:15" ht="16.149999999999999" customHeight="1">
      <c r="B132" s="227"/>
      <c r="C132" s="227"/>
      <c r="D132" s="227"/>
      <c r="E132" s="227"/>
      <c r="F132" s="275"/>
      <c r="G132" s="227"/>
      <c r="H132" s="227"/>
      <c r="I132" s="227"/>
      <c r="J132" s="227"/>
      <c r="K132" s="227"/>
      <c r="L132" s="227"/>
      <c r="M132" s="227"/>
      <c r="N132" s="227"/>
      <c r="O132" s="227"/>
    </row>
    <row r="133" spans="2:15" ht="24.95" customHeight="1">
      <c r="B133" s="227"/>
      <c r="C133" s="227"/>
      <c r="D133" s="274" t="s">
        <v>377</v>
      </c>
      <c r="E133" s="274"/>
      <c r="F133" s="227"/>
      <c r="G133" s="227"/>
      <c r="H133" s="227"/>
      <c r="I133" s="227"/>
      <c r="J133" s="227"/>
      <c r="K133" s="227"/>
      <c r="L133" s="227"/>
      <c r="M133" s="227"/>
      <c r="N133" s="227"/>
      <c r="O133" s="227"/>
    </row>
    <row r="134" spans="2:15" ht="24.95" customHeight="1">
      <c r="B134" s="227"/>
      <c r="C134" s="227"/>
      <c r="D134" s="276" t="s">
        <v>375</v>
      </c>
      <c r="E134" s="277"/>
      <c r="F134" s="278"/>
      <c r="G134" s="268"/>
      <c r="H134" s="227"/>
      <c r="I134" s="244">
        <v>0</v>
      </c>
      <c r="J134" s="227" t="s">
        <v>89</v>
      </c>
      <c r="K134" s="227"/>
      <c r="L134" s="227"/>
      <c r="M134" s="227"/>
      <c r="N134" s="227"/>
      <c r="O134" s="227"/>
    </row>
    <row r="135" spans="2:15" ht="24.95" customHeight="1">
      <c r="B135" s="227"/>
      <c r="C135" s="227"/>
      <c r="D135" s="276" t="s">
        <v>376</v>
      </c>
      <c r="E135" s="258"/>
      <c r="F135" s="278"/>
      <c r="G135" s="268"/>
      <c r="H135" s="227"/>
      <c r="I135" s="244">
        <v>0</v>
      </c>
      <c r="J135" s="227" t="s">
        <v>89</v>
      </c>
      <c r="K135" s="227"/>
      <c r="L135" s="227"/>
      <c r="M135" s="227"/>
      <c r="N135" s="227"/>
      <c r="O135" s="227"/>
    </row>
    <row r="136" spans="2:15" ht="25.5" customHeight="1">
      <c r="B136" s="227"/>
      <c r="C136" s="227"/>
      <c r="D136" s="274" t="s">
        <v>379</v>
      </c>
      <c r="E136" s="274"/>
      <c r="F136" s="227"/>
      <c r="G136" s="227"/>
      <c r="H136" s="227"/>
      <c r="I136" s="227"/>
      <c r="J136" s="227"/>
      <c r="K136" s="227"/>
      <c r="L136" s="227"/>
      <c r="M136" s="227"/>
      <c r="N136" s="227"/>
      <c r="O136" s="227"/>
    </row>
    <row r="137" spans="2:15" ht="25.5" customHeight="1">
      <c r="B137" s="227"/>
      <c r="C137" s="227"/>
      <c r="D137" s="276" t="s">
        <v>375</v>
      </c>
      <c r="E137" s="277"/>
      <c r="F137" s="278"/>
      <c r="G137" s="268"/>
      <c r="H137" s="227"/>
      <c r="I137" s="249">
        <v>0</v>
      </c>
      <c r="J137" s="227" t="s">
        <v>89</v>
      </c>
      <c r="K137" s="227"/>
      <c r="L137" s="227"/>
      <c r="M137" s="227"/>
      <c r="N137" s="227"/>
      <c r="O137" s="227"/>
    </row>
    <row r="138" spans="2:15" ht="25.5" customHeight="1">
      <c r="B138" s="227"/>
      <c r="C138" s="227"/>
      <c r="D138" s="276" t="s">
        <v>376</v>
      </c>
      <c r="E138" s="258"/>
      <c r="F138" s="278"/>
      <c r="G138" s="268"/>
      <c r="H138" s="227"/>
      <c r="I138" s="249">
        <v>0</v>
      </c>
      <c r="J138" s="227" t="s">
        <v>89</v>
      </c>
      <c r="K138" s="227"/>
      <c r="L138" s="227"/>
      <c r="M138" s="227"/>
      <c r="N138" s="227"/>
      <c r="O138" s="227"/>
    </row>
    <row r="139" spans="2:15" ht="16.149999999999999" customHeight="1">
      <c r="B139" s="227"/>
      <c r="C139" s="227"/>
      <c r="D139" s="227"/>
      <c r="E139" s="274"/>
      <c r="F139" s="227"/>
      <c r="G139" s="227"/>
      <c r="H139" s="227"/>
      <c r="I139" s="227"/>
      <c r="J139" s="227"/>
      <c r="K139" s="227"/>
      <c r="L139" s="227"/>
      <c r="M139" s="227"/>
      <c r="N139" s="227"/>
      <c r="O139" s="227"/>
    </row>
    <row r="140" spans="2:15" ht="25.5" customHeight="1">
      <c r="B140" s="227"/>
      <c r="C140" s="227"/>
      <c r="D140" s="380" t="s">
        <v>378</v>
      </c>
      <c r="E140" s="381"/>
      <c r="F140" s="381"/>
      <c r="G140" s="382"/>
      <c r="H140" s="227"/>
      <c r="I140" s="249">
        <v>0</v>
      </c>
      <c r="J140" s="227" t="s">
        <v>89</v>
      </c>
      <c r="K140" s="227"/>
      <c r="L140" s="227"/>
      <c r="M140" s="227"/>
      <c r="N140" s="227"/>
      <c r="O140" s="227"/>
    </row>
    <row r="141" spans="2:15" ht="25.5" customHeight="1">
      <c r="B141" s="227"/>
      <c r="C141" s="227"/>
      <c r="D141" s="366" t="s">
        <v>177</v>
      </c>
      <c r="E141" s="366"/>
      <c r="F141" s="366"/>
      <c r="G141" s="366"/>
      <c r="H141" s="227"/>
      <c r="I141" s="227"/>
      <c r="J141" s="227"/>
      <c r="K141" s="227"/>
      <c r="L141" s="227"/>
      <c r="M141" s="227"/>
      <c r="N141" s="227"/>
      <c r="O141" s="227"/>
    </row>
    <row r="142" spans="2:15" ht="24.95" customHeight="1">
      <c r="B142" s="227"/>
      <c r="C142" s="227"/>
      <c r="D142" s="367"/>
      <c r="E142" s="367"/>
      <c r="F142" s="367"/>
      <c r="G142" s="367"/>
      <c r="H142" s="227"/>
      <c r="I142" s="227"/>
      <c r="J142" s="227"/>
      <c r="K142" s="227"/>
      <c r="L142" s="227"/>
      <c r="M142" s="227"/>
      <c r="N142" s="227"/>
      <c r="O142" s="227"/>
    </row>
    <row r="143" spans="2:15" ht="22.5" customHeight="1">
      <c r="B143" s="234"/>
      <c r="C143" s="227"/>
      <c r="D143" s="361" t="s">
        <v>337</v>
      </c>
      <c r="E143" s="362"/>
      <c r="F143" s="362"/>
      <c r="G143" s="363"/>
      <c r="H143" s="227"/>
      <c r="I143" s="250">
        <v>0</v>
      </c>
      <c r="J143" s="264" t="s">
        <v>89</v>
      </c>
      <c r="K143" s="227"/>
      <c r="L143" s="227"/>
      <c r="M143" s="227"/>
      <c r="N143" s="234"/>
      <c r="O143" s="227"/>
    </row>
    <row r="144" spans="2:15" ht="24">
      <c r="B144" s="227"/>
      <c r="C144" s="279"/>
      <c r="D144" s="280" t="s">
        <v>235</v>
      </c>
      <c r="E144" s="281"/>
      <c r="F144" s="281"/>
      <c r="G144" s="227"/>
      <c r="H144" s="281"/>
      <c r="I144" s="281"/>
      <c r="J144" s="281"/>
      <c r="K144" s="281"/>
      <c r="L144" s="234"/>
      <c r="M144" s="234"/>
      <c r="N144" s="227"/>
      <c r="O144" s="227"/>
    </row>
    <row r="145" spans="2:59" ht="24">
      <c r="B145" s="227"/>
      <c r="C145" s="227"/>
      <c r="D145" s="227"/>
      <c r="E145" s="227"/>
      <c r="F145" s="227"/>
      <c r="G145" s="227"/>
      <c r="H145" s="227"/>
      <c r="I145" s="227"/>
      <c r="J145" s="227"/>
      <c r="K145" s="227"/>
      <c r="L145" s="227"/>
      <c r="M145" s="227"/>
      <c r="N145" s="227"/>
      <c r="O145" s="227"/>
    </row>
    <row r="146" spans="2:59" ht="24">
      <c r="B146" s="227"/>
      <c r="C146" s="234" t="s">
        <v>196</v>
      </c>
      <c r="D146" s="267" t="s">
        <v>228</v>
      </c>
      <c r="E146" s="267"/>
      <c r="F146" s="227"/>
      <c r="G146" s="227"/>
      <c r="H146" s="227"/>
      <c r="I146" s="227"/>
      <c r="J146" s="227"/>
      <c r="K146" s="227"/>
      <c r="L146" s="227"/>
      <c r="M146" s="227"/>
      <c r="N146" s="227"/>
      <c r="O146" s="227"/>
    </row>
    <row r="147" spans="2:59" ht="24">
      <c r="B147" s="227"/>
      <c r="C147" s="227"/>
      <c r="D147" s="227"/>
      <c r="E147" s="227"/>
      <c r="F147" s="275"/>
      <c r="G147" s="227"/>
      <c r="H147" s="227"/>
      <c r="I147" s="227"/>
      <c r="J147" s="227"/>
      <c r="K147" s="227"/>
      <c r="L147" s="227"/>
      <c r="M147" s="227"/>
      <c r="N147" s="227"/>
      <c r="O147" s="227"/>
    </row>
    <row r="148" spans="2:59" ht="24" customHeight="1">
      <c r="B148" s="227"/>
      <c r="C148" s="227"/>
      <c r="D148" s="256" t="s">
        <v>229</v>
      </c>
      <c r="E148" s="282"/>
      <c r="F148" s="244">
        <v>0</v>
      </c>
      <c r="G148" s="227" t="s">
        <v>89</v>
      </c>
      <c r="H148" s="227"/>
      <c r="I148" s="227"/>
      <c r="J148" s="227"/>
      <c r="K148" s="227"/>
      <c r="L148" s="227"/>
      <c r="M148" s="227"/>
      <c r="N148" s="227"/>
      <c r="O148" s="227"/>
    </row>
    <row r="149" spans="2:59" ht="24" customHeight="1">
      <c r="B149" s="227"/>
      <c r="C149" s="227"/>
      <c r="D149" s="256" t="s">
        <v>233</v>
      </c>
      <c r="E149" s="227"/>
      <c r="F149" s="244">
        <v>0</v>
      </c>
      <c r="G149" s="227" t="s">
        <v>89</v>
      </c>
      <c r="H149" s="227"/>
      <c r="I149" s="227"/>
      <c r="J149" s="227"/>
      <c r="K149" s="227"/>
      <c r="L149" s="227"/>
      <c r="M149" s="227"/>
      <c r="N149" s="227"/>
      <c r="O149" s="227"/>
    </row>
    <row r="150" spans="2:59" ht="25.15" customHeight="1">
      <c r="B150" s="227"/>
      <c r="C150" s="227"/>
      <c r="D150" s="252" t="s">
        <v>177</v>
      </c>
      <c r="E150" s="227"/>
      <c r="F150" s="227"/>
      <c r="G150" s="227"/>
      <c r="H150" s="227"/>
      <c r="I150" s="227"/>
      <c r="J150" s="227"/>
      <c r="K150" s="227"/>
      <c r="L150" s="227"/>
      <c r="M150" s="227"/>
      <c r="N150" s="227"/>
      <c r="O150" s="227"/>
    </row>
    <row r="151" spans="2:59" ht="24" customHeight="1">
      <c r="B151" s="227"/>
      <c r="C151" s="227"/>
      <c r="D151" s="283" t="s">
        <v>337</v>
      </c>
      <c r="E151" s="227"/>
      <c r="F151" s="250">
        <v>0</v>
      </c>
      <c r="G151" s="227" t="s">
        <v>89</v>
      </c>
      <c r="H151" s="227"/>
      <c r="I151" s="227"/>
      <c r="J151" s="227"/>
      <c r="K151" s="227"/>
      <c r="L151" s="227"/>
      <c r="M151" s="227"/>
      <c r="N151" s="227"/>
      <c r="O151" s="227"/>
    </row>
    <row r="152" spans="2:59" ht="24">
      <c r="B152" s="227"/>
      <c r="C152" s="227"/>
      <c r="D152" s="227"/>
      <c r="E152" s="227"/>
      <c r="F152" s="227"/>
      <c r="G152" s="227"/>
      <c r="H152" s="227"/>
      <c r="I152" s="227"/>
      <c r="J152" s="227"/>
      <c r="K152" s="227"/>
      <c r="L152" s="227"/>
      <c r="M152" s="227"/>
      <c r="N152" s="227"/>
      <c r="O152" s="227"/>
    </row>
    <row r="153" spans="2:59" ht="24">
      <c r="B153" s="227"/>
      <c r="C153" s="227"/>
      <c r="D153" s="227"/>
      <c r="E153" s="227"/>
      <c r="F153" s="227"/>
      <c r="G153" s="227"/>
      <c r="H153" s="227"/>
      <c r="I153" s="227"/>
      <c r="J153" s="227"/>
      <c r="K153" s="227"/>
      <c r="L153" s="227"/>
      <c r="M153" s="227"/>
      <c r="N153" s="227"/>
      <c r="O153" s="227"/>
    </row>
    <row r="154" spans="2:59" ht="24">
      <c r="B154" s="227"/>
      <c r="C154" s="227"/>
      <c r="D154" s="227"/>
      <c r="E154" s="227"/>
      <c r="F154" s="227"/>
      <c r="G154" s="227"/>
      <c r="H154" s="227"/>
      <c r="I154" s="227"/>
      <c r="J154" s="227"/>
      <c r="K154" s="227"/>
      <c r="L154" s="227"/>
      <c r="M154" s="227"/>
      <c r="N154" s="227"/>
      <c r="O154" s="227"/>
    </row>
    <row r="155" spans="2:59" ht="24">
      <c r="B155" s="227"/>
      <c r="C155" s="238" t="s">
        <v>252</v>
      </c>
      <c r="D155" s="239" t="s">
        <v>48</v>
      </c>
      <c r="E155" s="227" t="s">
        <v>352</v>
      </c>
      <c r="F155" s="227"/>
      <c r="G155" s="227"/>
      <c r="H155" s="227"/>
      <c r="I155" s="227"/>
      <c r="J155" s="227"/>
      <c r="K155" s="227"/>
      <c r="L155" s="227"/>
      <c r="M155" s="227"/>
      <c r="N155" s="227"/>
      <c r="O155" s="227"/>
    </row>
    <row r="156" spans="2:59" ht="15.6" customHeight="1">
      <c r="B156" s="227"/>
      <c r="C156" s="227"/>
      <c r="D156" s="227"/>
      <c r="E156" s="227"/>
      <c r="F156" s="227"/>
      <c r="G156" s="227"/>
      <c r="H156" s="227"/>
      <c r="I156" s="227"/>
      <c r="J156" s="227"/>
      <c r="K156" s="227"/>
      <c r="L156" s="227"/>
      <c r="M156" s="227"/>
      <c r="N156" s="227"/>
      <c r="O156" s="227"/>
      <c r="P156" s="3"/>
      <c r="Q156" s="3"/>
      <c r="R156" s="3"/>
      <c r="S156" s="3"/>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row>
    <row r="157" spans="2:59" ht="27" customHeight="1">
      <c r="B157" s="227"/>
      <c r="C157" s="227"/>
      <c r="D157" s="284" t="s">
        <v>350</v>
      </c>
      <c r="E157" s="248"/>
      <c r="F157" s="285">
        <v>0</v>
      </c>
      <c r="G157" s="227" t="s">
        <v>89</v>
      </c>
      <c r="H157" s="227"/>
      <c r="I157" s="227"/>
      <c r="J157" s="227"/>
      <c r="K157" s="227"/>
      <c r="L157" s="227"/>
      <c r="M157" s="227"/>
      <c r="N157" s="227"/>
      <c r="O157" s="227"/>
      <c r="P157" s="3"/>
      <c r="Q157" s="3"/>
      <c r="R157" s="3"/>
      <c r="S157" s="3"/>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row>
    <row r="158" spans="2:59" ht="25.5" customHeight="1">
      <c r="B158" s="227"/>
      <c r="C158" s="227"/>
      <c r="D158" s="286" t="s">
        <v>457</v>
      </c>
      <c r="E158" s="278"/>
      <c r="F158" s="278"/>
      <c r="G158" s="278"/>
      <c r="H158" s="278"/>
      <c r="I158" s="268"/>
      <c r="J158" s="227"/>
      <c r="K158" s="227"/>
      <c r="L158" s="265">
        <v>0</v>
      </c>
      <c r="M158" s="227" t="s">
        <v>89</v>
      </c>
      <c r="N158" s="227"/>
      <c r="O158" s="227"/>
      <c r="P158" s="3"/>
      <c r="Q158" s="3"/>
      <c r="R158" s="3"/>
      <c r="S158" s="3"/>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row>
    <row r="159" spans="2:59" ht="25.5" customHeight="1">
      <c r="B159" s="227"/>
      <c r="C159" s="227"/>
      <c r="D159" s="227"/>
      <c r="E159" s="227"/>
      <c r="F159" s="227"/>
      <c r="G159" s="227"/>
      <c r="H159" s="227"/>
      <c r="I159" s="227"/>
      <c r="J159" s="227"/>
      <c r="K159" s="227"/>
      <c r="L159" s="227"/>
      <c r="M159" s="227"/>
      <c r="N159" s="227"/>
      <c r="O159" s="227"/>
      <c r="P159" s="3"/>
      <c r="Q159" s="3"/>
      <c r="R159" s="3"/>
      <c r="S159" s="3"/>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row>
    <row r="160" spans="2:59" ht="24">
      <c r="B160" s="227"/>
      <c r="C160" s="227"/>
      <c r="D160" s="227"/>
      <c r="E160" s="227"/>
      <c r="F160" s="227"/>
      <c r="G160" s="227"/>
      <c r="H160" s="227"/>
      <c r="I160" s="227"/>
      <c r="J160" s="227"/>
      <c r="K160" s="227"/>
      <c r="L160" s="227"/>
      <c r="M160" s="227"/>
      <c r="N160" s="227"/>
      <c r="O160" s="227"/>
      <c r="P160" s="3"/>
      <c r="Q160" s="3"/>
      <c r="R160" s="3"/>
      <c r="S160" s="3"/>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row>
    <row r="161" spans="2:59" ht="24">
      <c r="B161" s="287" t="s">
        <v>573</v>
      </c>
      <c r="C161" s="227"/>
      <c r="D161" s="227"/>
      <c r="E161" s="287"/>
      <c r="F161" s="238"/>
      <c r="G161" s="238"/>
      <c r="H161" s="227"/>
      <c r="P161" s="3"/>
      <c r="Q161" s="3"/>
      <c r="R161" s="3"/>
      <c r="S161" s="3"/>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row>
    <row r="162" spans="2:59" ht="25.15" customHeight="1">
      <c r="B162" s="227"/>
      <c r="C162" s="227"/>
      <c r="D162" s="227"/>
      <c r="E162" s="227"/>
      <c r="F162" s="227"/>
      <c r="G162" s="238"/>
      <c r="H162" s="227"/>
      <c r="P162" s="3"/>
      <c r="Q162" s="3"/>
      <c r="R162" s="3"/>
      <c r="S162" s="3"/>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row>
    <row r="163" spans="2:59" ht="25.15" customHeight="1">
      <c r="B163" s="227"/>
      <c r="C163" s="227"/>
      <c r="D163" s="267" t="s">
        <v>598</v>
      </c>
      <c r="E163" s="267"/>
      <c r="F163" s="238"/>
      <c r="G163" s="234"/>
      <c r="H163" s="227" t="s">
        <v>595</v>
      </c>
      <c r="I163" s="239" t="s">
        <v>596</v>
      </c>
      <c r="J163" s="227"/>
      <c r="K163" s="227"/>
      <c r="L163" s="227"/>
      <c r="M163" s="227"/>
      <c r="N163" s="227"/>
      <c r="P163" s="3"/>
      <c r="Q163" s="3"/>
      <c r="R163" s="3"/>
      <c r="S163" s="3"/>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row>
    <row r="164" spans="2:59" ht="24.95" customHeight="1">
      <c r="B164" s="227"/>
      <c r="C164" s="227"/>
      <c r="D164" s="288" t="s">
        <v>54</v>
      </c>
      <c r="E164" s="288"/>
      <c r="F164" s="288" t="s">
        <v>146</v>
      </c>
      <c r="G164" s="227"/>
      <c r="H164" s="227"/>
      <c r="I164" s="227" t="s">
        <v>624</v>
      </c>
      <c r="J164" s="227"/>
      <c r="K164" s="227"/>
      <c r="L164" s="227"/>
      <c r="M164" s="227"/>
      <c r="N164" s="227"/>
      <c r="O164" s="227"/>
      <c r="P164" s="227"/>
      <c r="Q164" s="227"/>
      <c r="R164" s="227"/>
      <c r="S164" s="227"/>
      <c r="T164" s="227"/>
      <c r="U164" s="227"/>
      <c r="V164" s="227"/>
      <c r="W164" s="227"/>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row>
    <row r="165" spans="2:59" ht="24.95" customHeight="1">
      <c r="B165" s="227"/>
      <c r="C165" s="227"/>
      <c r="D165" s="256" t="s">
        <v>8</v>
      </c>
      <c r="E165" s="257"/>
      <c r="F165" s="244">
        <v>0</v>
      </c>
      <c r="G165" s="227" t="s">
        <v>89</v>
      </c>
      <c r="H165" s="227"/>
      <c r="I165" s="227" t="s">
        <v>606</v>
      </c>
      <c r="J165" s="227"/>
      <c r="K165" s="227"/>
      <c r="L165" s="265">
        <v>0</v>
      </c>
      <c r="M165" s="227" t="s">
        <v>597</v>
      </c>
      <c r="N165" s="227"/>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row>
    <row r="166" spans="2:59" ht="24.95" customHeight="1">
      <c r="B166" s="227"/>
      <c r="C166" s="227"/>
      <c r="D166" s="256" t="s">
        <v>12</v>
      </c>
      <c r="E166" s="257"/>
      <c r="F166" s="244">
        <v>0</v>
      </c>
      <c r="G166" s="227" t="s">
        <v>89</v>
      </c>
      <c r="H166" s="227"/>
      <c r="I166" t="s">
        <v>633</v>
      </c>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row>
    <row r="167" spans="2:59" ht="24.95" customHeight="1">
      <c r="B167" s="227"/>
      <c r="C167" s="227"/>
      <c r="D167" s="364" t="s">
        <v>95</v>
      </c>
      <c r="E167" s="289" t="s">
        <v>351</v>
      </c>
      <c r="F167" s="244">
        <v>0</v>
      </c>
      <c r="G167" s="227" t="s">
        <v>89</v>
      </c>
      <c r="H167" s="227"/>
      <c r="I167" s="227" t="s">
        <v>619</v>
      </c>
      <c r="J167" s="227"/>
      <c r="K167" s="227"/>
      <c r="L167" s="265">
        <v>0</v>
      </c>
      <c r="M167" s="227"/>
      <c r="N167" s="227" t="s">
        <v>622</v>
      </c>
      <c r="O167" s="227"/>
      <c r="P167" s="227"/>
      <c r="Q167" s="227"/>
      <c r="R167" s="227"/>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row>
    <row r="168" spans="2:59" ht="24" customHeight="1">
      <c r="B168" s="227"/>
      <c r="C168" s="227"/>
      <c r="D168" s="365"/>
      <c r="E168" s="290" t="s">
        <v>444</v>
      </c>
      <c r="F168" s="244">
        <v>0</v>
      </c>
      <c r="G168" s="227" t="s">
        <v>89</v>
      </c>
      <c r="H168" s="227"/>
      <c r="I168" s="227" t="s">
        <v>629</v>
      </c>
      <c r="L168" s="336">
        <v>100</v>
      </c>
      <c r="M168" t="s">
        <v>631</v>
      </c>
      <c r="N168" s="337" t="s">
        <v>630</v>
      </c>
      <c r="O168" s="227"/>
      <c r="P168" s="227"/>
      <c r="Q168" s="227"/>
      <c r="R168" s="227"/>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row>
    <row r="169" spans="2:59" ht="24" customHeight="1">
      <c r="B169" s="227"/>
      <c r="C169" s="227"/>
      <c r="D169" s="242" t="s">
        <v>43</v>
      </c>
      <c r="E169" s="248"/>
      <c r="F169" s="244">
        <v>0</v>
      </c>
      <c r="G169" s="227" t="s">
        <v>89</v>
      </c>
      <c r="H169" s="227"/>
      <c r="I169" s="227" t="s">
        <v>620</v>
      </c>
      <c r="J169" s="227"/>
      <c r="K169" s="227"/>
      <c r="L169" s="332">
        <v>7.0000000000000001E-3</v>
      </c>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row>
    <row r="170" spans="2:59" ht="22.5" customHeight="1">
      <c r="B170" s="227"/>
      <c r="C170" s="227"/>
      <c r="D170" s="227"/>
      <c r="E170" s="227"/>
      <c r="F170" s="227"/>
      <c r="G170" s="227"/>
      <c r="H170" s="227"/>
      <c r="I170" s="227" t="s">
        <v>621</v>
      </c>
      <c r="J170" s="227"/>
      <c r="K170" s="227"/>
      <c r="L170" s="335">
        <f>ROUNDDOWN(+L167*L168%*L169,-2)</f>
        <v>0</v>
      </c>
      <c r="S170" s="227"/>
      <c r="T170" s="227"/>
      <c r="U170" s="227"/>
      <c r="V170" s="227"/>
      <c r="W170" s="227"/>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row>
    <row r="171" spans="2:59" ht="24" customHeight="1">
      <c r="B171" s="227"/>
      <c r="C171" s="227"/>
      <c r="D171" s="227"/>
      <c r="E171" s="227"/>
      <c r="F171" s="227"/>
      <c r="G171" s="227"/>
      <c r="H171" s="227"/>
      <c r="M171" s="227"/>
      <c r="N171" s="227"/>
      <c r="O171" s="227"/>
      <c r="P171" s="227"/>
      <c r="Q171" s="227"/>
      <c r="R171" s="227"/>
      <c r="S171" s="227"/>
      <c r="T171" s="227"/>
      <c r="U171" s="227"/>
      <c r="V171" s="227"/>
      <c r="W171" s="227"/>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row>
    <row r="172" spans="2:59" ht="24" customHeight="1">
      <c r="B172" s="227"/>
      <c r="C172" s="227"/>
      <c r="D172" s="227"/>
      <c r="E172" s="227"/>
      <c r="F172" s="227"/>
      <c r="G172" s="227"/>
      <c r="H172" s="227"/>
      <c r="I172" s="227" t="s">
        <v>623</v>
      </c>
      <c r="J172" s="227"/>
      <c r="K172" s="227"/>
      <c r="L172" s="227"/>
      <c r="M172" s="227"/>
      <c r="N172" s="227"/>
      <c r="O172" s="227"/>
      <c r="P172" s="227"/>
      <c r="Q172" s="227"/>
      <c r="R172" s="238"/>
      <c r="S172" s="238"/>
      <c r="T172" s="227"/>
      <c r="U172" s="227"/>
      <c r="V172" s="227"/>
      <c r="W172" s="227"/>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row>
    <row r="173" spans="2:59" ht="24">
      <c r="B173" s="227"/>
      <c r="C173" s="227"/>
      <c r="D173" s="227"/>
      <c r="E173" s="227"/>
      <c r="F173" s="227"/>
      <c r="G173" s="227"/>
      <c r="H173" s="271"/>
      <c r="I173" s="227" t="s">
        <v>606</v>
      </c>
      <c r="J173" s="227"/>
      <c r="K173" s="227"/>
      <c r="L173" s="265">
        <v>0</v>
      </c>
      <c r="M173" s="227" t="s">
        <v>597</v>
      </c>
      <c r="N173" s="227" t="s">
        <v>605</v>
      </c>
      <c r="O173" s="227"/>
      <c r="P173" s="227"/>
      <c r="Q173" s="227"/>
      <c r="R173" s="238"/>
      <c r="S173" s="238"/>
      <c r="T173" s="227"/>
      <c r="U173" s="227"/>
      <c r="V173" s="227"/>
      <c r="W173" s="227"/>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row>
    <row r="174" spans="2:59" ht="24">
      <c r="B174" s="227"/>
      <c r="C174" s="227"/>
      <c r="D174" s="227"/>
      <c r="E174" s="227"/>
      <c r="F174" s="227"/>
      <c r="G174" s="227"/>
      <c r="H174" s="271"/>
      <c r="I174" s="227"/>
      <c r="J174" s="227"/>
      <c r="K174" s="227"/>
      <c r="L174" s="227"/>
      <c r="M174" s="227"/>
      <c r="N174" s="227"/>
      <c r="O174" s="227"/>
      <c r="P174" s="227"/>
      <c r="Q174" s="227"/>
      <c r="R174" s="238"/>
      <c r="S174" s="238"/>
      <c r="T174" s="227"/>
      <c r="U174" s="227"/>
      <c r="V174" s="227"/>
      <c r="W174" s="227"/>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row>
    <row r="175" spans="2:59" ht="24">
      <c r="B175" s="227"/>
      <c r="C175" s="227"/>
      <c r="D175" s="227"/>
      <c r="E175" s="227"/>
      <c r="F175" s="227"/>
      <c r="G175" s="227"/>
      <c r="H175" s="271"/>
      <c r="I175" s="227" t="s">
        <v>634</v>
      </c>
      <c r="J175" s="227"/>
      <c r="K175" s="227"/>
      <c r="L175" s="227"/>
      <c r="M175" s="227"/>
      <c r="N175" s="227"/>
      <c r="O175" s="227"/>
      <c r="P175" s="238"/>
      <c r="Q175" s="227"/>
      <c r="R175" s="227"/>
      <c r="S175" s="227"/>
      <c r="T175" s="227"/>
      <c r="U175" s="227"/>
      <c r="V175" s="227"/>
      <c r="W175" s="227"/>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row>
    <row r="176" spans="2:59" ht="24">
      <c r="B176" s="227"/>
      <c r="C176" s="227"/>
      <c r="D176" s="227"/>
      <c r="E176" s="227"/>
      <c r="F176" s="227"/>
      <c r="G176" s="227"/>
      <c r="H176" s="271"/>
      <c r="I176" s="227" t="s">
        <v>606</v>
      </c>
      <c r="J176" s="227"/>
      <c r="K176" s="227"/>
      <c r="L176" s="265">
        <v>0</v>
      </c>
      <c r="M176" s="227" t="s">
        <v>597</v>
      </c>
      <c r="N176" s="227" t="s">
        <v>605</v>
      </c>
      <c r="O176" s="227"/>
      <c r="P176" s="227"/>
      <c r="Q176" s="227"/>
      <c r="R176" s="227"/>
      <c r="S176" s="227"/>
      <c r="T176" s="227"/>
      <c r="U176" s="227"/>
      <c r="V176" s="227"/>
      <c r="W176" s="227"/>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row>
    <row r="177" spans="2:59" ht="24">
      <c r="B177" s="227"/>
      <c r="C177" s="227"/>
      <c r="D177" s="227"/>
      <c r="E177" s="227"/>
      <c r="F177" s="227"/>
      <c r="G177" s="227"/>
      <c r="H177" s="27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row>
    <row r="178" spans="2:59" ht="24">
      <c r="B178" s="227"/>
      <c r="C178" s="227"/>
      <c r="D178" s="227"/>
      <c r="E178" s="227"/>
      <c r="F178" s="227"/>
      <c r="G178" s="227"/>
      <c r="H178" s="27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row>
    <row r="179" spans="2:59" ht="24">
      <c r="B179" s="235" t="s">
        <v>574</v>
      </c>
      <c r="C179" s="227"/>
      <c r="D179" s="227"/>
      <c r="E179" s="235"/>
      <c r="F179" s="227"/>
      <c r="G179" s="227"/>
      <c r="H179" s="227"/>
      <c r="I179" s="227"/>
      <c r="J179" s="227"/>
      <c r="K179" s="227"/>
      <c r="L179" s="227"/>
      <c r="M179" s="227"/>
      <c r="N179" s="227"/>
      <c r="O179" s="227"/>
      <c r="P179" s="227"/>
      <c r="Q179" s="227"/>
      <c r="R179" s="227"/>
      <c r="S179" s="227"/>
      <c r="T179" s="227"/>
      <c r="U179" s="227"/>
      <c r="V179" s="227"/>
      <c r="W179" s="227"/>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row>
    <row r="180" spans="2:59" ht="24">
      <c r="B180" s="227"/>
      <c r="C180" s="238"/>
      <c r="D180" s="227"/>
      <c r="E180" s="227"/>
      <c r="F180" s="227"/>
      <c r="G180" s="227"/>
      <c r="H180" s="227"/>
      <c r="I180" s="227"/>
      <c r="J180" s="227"/>
      <c r="K180" s="227"/>
      <c r="L180" s="227"/>
      <c r="M180" s="227"/>
      <c r="N180" s="227"/>
      <c r="O180" s="227"/>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row>
    <row r="181" spans="2:59" ht="24">
      <c r="B181" s="227"/>
      <c r="C181" s="227"/>
      <c r="D181" s="239" t="s">
        <v>672</v>
      </c>
      <c r="E181" s="227" t="s">
        <v>665</v>
      </c>
      <c r="F181" s="227"/>
      <c r="G181" s="227"/>
      <c r="H181" s="227"/>
      <c r="I181" s="227"/>
      <c r="J181" s="227"/>
      <c r="K181" s="227"/>
      <c r="L181" s="227"/>
      <c r="M181" s="227"/>
      <c r="N181" s="227"/>
      <c r="O181" s="227"/>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row>
    <row r="182" spans="2:59" ht="24">
      <c r="B182" s="227"/>
      <c r="C182" s="227"/>
      <c r="D182" s="227" t="s">
        <v>207</v>
      </c>
      <c r="E182" s="227" t="s">
        <v>673</v>
      </c>
      <c r="F182" s="227"/>
      <c r="G182" s="227"/>
      <c r="H182" s="227"/>
      <c r="I182" s="227"/>
      <c r="J182" s="227"/>
      <c r="K182" s="227"/>
      <c r="L182" s="227"/>
      <c r="M182" s="227"/>
      <c r="N182" s="227"/>
      <c r="O182" s="227"/>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row>
    <row r="183" spans="2:59" ht="24">
      <c r="B183" s="227"/>
      <c r="C183" s="227"/>
      <c r="D183" s="227"/>
      <c r="E183" s="227" t="s">
        <v>671</v>
      </c>
      <c r="F183" s="227"/>
      <c r="G183" s="227"/>
      <c r="H183" s="227"/>
      <c r="I183" s="227"/>
      <c r="J183" s="227"/>
      <c r="K183" s="227"/>
      <c r="L183" s="227"/>
      <c r="M183" s="227"/>
      <c r="N183" s="227"/>
      <c r="O183" s="227"/>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row>
    <row r="184" spans="2:59" ht="24">
      <c r="B184" s="227"/>
      <c r="C184" s="227"/>
      <c r="D184" s="227"/>
      <c r="E184" s="227"/>
      <c r="F184" s="227"/>
      <c r="H184" s="227"/>
      <c r="I184" s="227"/>
      <c r="J184" s="227"/>
      <c r="K184" s="227"/>
      <c r="L184" s="227"/>
      <c r="M184" s="227"/>
      <c r="N184" s="227"/>
      <c r="O184" s="227"/>
      <c r="P184" s="227"/>
      <c r="Q184" s="227"/>
      <c r="R184" s="227"/>
      <c r="S184" s="227"/>
      <c r="T184" s="227"/>
      <c r="U184" s="227"/>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row>
    <row r="185" spans="2:59" ht="24">
      <c r="B185" s="227"/>
      <c r="C185" s="227"/>
      <c r="F185" s="227"/>
      <c r="G185" s="232">
        <v>0</v>
      </c>
      <c r="H185" s="227"/>
      <c r="I185" s="227"/>
      <c r="J185" s="227"/>
      <c r="K185" s="227"/>
      <c r="L185" s="227"/>
      <c r="M185" s="227"/>
      <c r="N185" s="227"/>
      <c r="O185" s="227"/>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row>
    <row r="186" spans="2:59" ht="24">
      <c r="B186" s="227"/>
      <c r="C186" s="227"/>
      <c r="D186" s="227"/>
      <c r="E186" s="227"/>
      <c r="F186" s="227"/>
      <c r="G186" s="227"/>
      <c r="H186" s="227"/>
      <c r="I186" s="227"/>
      <c r="J186" s="227"/>
      <c r="K186" s="227"/>
      <c r="L186" s="227"/>
      <c r="M186" s="227"/>
      <c r="N186" s="227"/>
      <c r="O186" s="227"/>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row>
    <row r="187" spans="2:59" ht="24">
      <c r="B187" s="227"/>
      <c r="C187" s="227"/>
      <c r="D187" s="291" t="s">
        <v>159</v>
      </c>
      <c r="E187" s="291"/>
      <c r="F187" s="227"/>
      <c r="G187" s="227"/>
      <c r="H187" s="227"/>
      <c r="I187" s="227"/>
      <c r="J187" s="227"/>
      <c r="K187" s="227"/>
      <c r="L187" s="227"/>
      <c r="M187" s="227"/>
      <c r="N187" s="227"/>
      <c r="O187" s="227"/>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row>
    <row r="188" spans="2:59" ht="24">
      <c r="B188" s="227"/>
      <c r="C188" s="227"/>
      <c r="D188" s="291"/>
      <c r="E188" s="291"/>
      <c r="F188" s="227"/>
      <c r="G188" s="227"/>
      <c r="H188" s="227"/>
      <c r="I188" s="227"/>
      <c r="J188" s="227"/>
      <c r="K188" s="227"/>
      <c r="L188" s="227"/>
      <c r="M188" s="227"/>
      <c r="N188" s="227"/>
      <c r="O188" s="227"/>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row>
    <row r="189" spans="2:59" ht="24">
      <c r="B189" s="227"/>
      <c r="C189" s="227"/>
      <c r="D189" s="227"/>
      <c r="E189" s="243" t="s">
        <v>666</v>
      </c>
      <c r="F189" s="227"/>
      <c r="G189" s="227"/>
      <c r="H189" s="227"/>
      <c r="I189" s="227"/>
      <c r="J189" s="227"/>
      <c r="K189" s="227"/>
      <c r="L189" s="227"/>
      <c r="M189" s="227"/>
      <c r="N189" s="227"/>
      <c r="O189" s="227"/>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row>
    <row r="190" spans="2:59" ht="24">
      <c r="B190" s="227"/>
      <c r="C190" s="227"/>
      <c r="D190" s="227" t="s">
        <v>148</v>
      </c>
      <c r="E190" s="359">
        <v>0.05</v>
      </c>
      <c r="F190" s="227" t="s">
        <v>674</v>
      </c>
      <c r="G190" s="227"/>
      <c r="H190" s="227"/>
      <c r="I190" s="227"/>
      <c r="J190" s="227"/>
      <c r="K190" s="227"/>
      <c r="L190" s="227"/>
      <c r="M190" s="227"/>
      <c r="O190" s="227"/>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row>
    <row r="191" spans="2:59" ht="24">
      <c r="B191" s="227"/>
      <c r="C191" s="227"/>
      <c r="D191" s="227" t="s">
        <v>149</v>
      </c>
      <c r="E191" s="359">
        <v>0.04</v>
      </c>
      <c r="F191" s="227" t="s">
        <v>150</v>
      </c>
      <c r="G191" s="227"/>
      <c r="H191" s="227"/>
      <c r="I191" s="227"/>
      <c r="J191" s="227"/>
      <c r="K191" s="227"/>
      <c r="L191" s="227"/>
      <c r="M191" s="227"/>
      <c r="O191" s="227"/>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row>
    <row r="192" spans="2:59" ht="24">
      <c r="B192" s="227"/>
      <c r="C192" s="227"/>
      <c r="D192" s="227" t="s">
        <v>151</v>
      </c>
      <c r="E192" s="359">
        <v>0.05</v>
      </c>
      <c r="F192" s="227" t="s">
        <v>201</v>
      </c>
      <c r="G192" s="227"/>
      <c r="H192" s="227"/>
      <c r="I192" s="227"/>
      <c r="J192" s="227"/>
      <c r="K192" s="227"/>
      <c r="L192" s="227"/>
      <c r="M192" s="227"/>
      <c r="O192" s="227"/>
      <c r="P192" s="3"/>
      <c r="Q192" s="3"/>
      <c r="R192" s="3"/>
      <c r="S192" s="3"/>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row>
    <row r="193" spans="2:59" ht="24">
      <c r="B193" s="227"/>
      <c r="C193" s="227"/>
      <c r="D193" s="227"/>
      <c r="E193" s="243"/>
      <c r="F193" s="227" t="s">
        <v>202</v>
      </c>
      <c r="G193" s="227"/>
      <c r="H193" s="227"/>
      <c r="I193" s="227"/>
      <c r="J193" s="227"/>
      <c r="K193" s="227"/>
      <c r="L193" s="227"/>
      <c r="M193" s="227"/>
      <c r="O193" s="227"/>
      <c r="P193" s="3"/>
      <c r="Q193" s="3"/>
      <c r="R193" s="3"/>
      <c r="S193" s="3"/>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row>
    <row r="194" spans="2:59" ht="24">
      <c r="B194" s="227"/>
      <c r="C194" s="227"/>
      <c r="D194" s="227" t="s">
        <v>152</v>
      </c>
      <c r="E194" s="359">
        <v>0.03</v>
      </c>
      <c r="F194" s="227" t="s">
        <v>203</v>
      </c>
      <c r="G194" s="227"/>
      <c r="H194" s="227"/>
      <c r="I194" s="227"/>
      <c r="J194" s="227"/>
      <c r="K194" s="227"/>
      <c r="L194" s="227"/>
      <c r="M194" s="227"/>
      <c r="O194" s="227"/>
      <c r="P194" s="3"/>
      <c r="Q194" s="3"/>
      <c r="R194" s="3"/>
      <c r="S194" s="3"/>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row>
    <row r="195" spans="2:59" ht="24">
      <c r="B195" s="227"/>
      <c r="C195" s="227"/>
      <c r="D195" s="227"/>
      <c r="F195" s="227" t="s">
        <v>204</v>
      </c>
      <c r="G195" s="227"/>
      <c r="H195" s="227"/>
      <c r="I195" s="227"/>
      <c r="J195" s="227"/>
      <c r="K195" s="227"/>
      <c r="L195" s="227"/>
      <c r="M195" s="227"/>
      <c r="O195" s="227"/>
      <c r="P195" s="3"/>
      <c r="Q195" s="3"/>
      <c r="R195" s="3"/>
      <c r="S195" s="3"/>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row>
    <row r="196" spans="2:59" ht="24">
      <c r="B196" s="227"/>
      <c r="C196" s="227"/>
      <c r="D196" s="227"/>
      <c r="E196" s="227"/>
      <c r="F196" s="227"/>
      <c r="G196" s="227"/>
      <c r="H196" s="227"/>
      <c r="I196" s="227"/>
      <c r="J196" s="227"/>
      <c r="K196" s="227"/>
      <c r="L196" s="227"/>
      <c r="M196" s="227"/>
      <c r="N196" s="227"/>
      <c r="O196" s="227"/>
      <c r="P196" s="3"/>
      <c r="Q196" s="3"/>
      <c r="R196" s="3"/>
      <c r="S196" s="3"/>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row>
    <row r="197" spans="2:59" ht="24">
      <c r="B197" s="227"/>
      <c r="C197" s="227"/>
      <c r="D197" s="239" t="s">
        <v>138</v>
      </c>
      <c r="E197" s="227"/>
      <c r="F197" s="227"/>
      <c r="G197" s="232">
        <v>12</v>
      </c>
      <c r="H197" s="227" t="s">
        <v>209</v>
      </c>
      <c r="I197" s="227"/>
      <c r="J197" s="227"/>
      <c r="K197" s="227"/>
      <c r="L197" s="227"/>
      <c r="M197" s="227"/>
      <c r="N197" s="227"/>
      <c r="O197" s="227"/>
      <c r="P197" s="3"/>
      <c r="Q197" s="3"/>
      <c r="R197" s="3"/>
      <c r="S197" s="3"/>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row>
    <row r="198" spans="2:59" ht="24">
      <c r="B198" s="227"/>
      <c r="C198" s="227"/>
      <c r="D198" s="239"/>
      <c r="E198" s="227"/>
      <c r="F198" s="227"/>
      <c r="G198" s="227"/>
      <c r="H198" s="227"/>
      <c r="I198" s="227"/>
      <c r="J198" s="227"/>
      <c r="K198" s="227"/>
      <c r="L198" s="227"/>
      <c r="M198" s="227"/>
      <c r="N198" s="227"/>
      <c r="O198" s="227"/>
      <c r="P198" s="3"/>
      <c r="Q198" s="3"/>
      <c r="R198" s="3"/>
      <c r="S198" s="3"/>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row>
    <row r="199" spans="2:59" ht="24">
      <c r="B199" s="227"/>
      <c r="C199" s="227"/>
      <c r="D199" s="292"/>
      <c r="E199" s="292"/>
      <c r="F199" s="292"/>
      <c r="G199" s="292"/>
      <c r="H199" s="227"/>
      <c r="I199" s="227"/>
      <c r="J199" s="227"/>
      <c r="K199" s="227"/>
      <c r="L199" s="227"/>
      <c r="M199" s="227"/>
      <c r="N199" s="227"/>
      <c r="O199" s="227"/>
      <c r="P199" s="3"/>
      <c r="Q199" s="3"/>
      <c r="R199" s="3"/>
      <c r="S199" s="3"/>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row>
    <row r="200" spans="2:59" ht="24">
      <c r="B200" s="227"/>
      <c r="C200" s="227"/>
      <c r="D200" s="374" t="s">
        <v>184</v>
      </c>
      <c r="E200" s="375"/>
      <c r="F200" s="376"/>
      <c r="G200" s="292"/>
      <c r="H200" s="227"/>
      <c r="I200" s="227"/>
      <c r="J200" s="227"/>
      <c r="K200" s="227"/>
      <c r="L200" s="227"/>
      <c r="M200" s="227"/>
      <c r="N200" s="227"/>
      <c r="O200" s="227"/>
      <c r="P200" s="3"/>
      <c r="Q200" s="3"/>
      <c r="R200" s="3"/>
      <c r="S200" s="3"/>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row>
    <row r="201" spans="2:59" ht="24">
      <c r="B201" s="227"/>
      <c r="C201" s="227"/>
      <c r="D201" s="371" t="s">
        <v>273</v>
      </c>
      <c r="E201" s="372"/>
      <c r="F201" s="373"/>
      <c r="G201" s="292"/>
      <c r="H201" s="227"/>
      <c r="I201" s="227"/>
      <c r="J201" s="227"/>
      <c r="K201" s="227"/>
      <c r="L201" s="227"/>
      <c r="M201" s="227"/>
      <c r="N201" s="227"/>
      <c r="O201" s="227"/>
      <c r="P201" s="3"/>
      <c r="Q201" s="3"/>
      <c r="R201" s="3"/>
      <c r="S201" s="3"/>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row>
    <row r="202" spans="2:59" ht="24">
      <c r="B202" s="227"/>
      <c r="C202" s="227"/>
      <c r="D202" s="360" t="s">
        <v>593</v>
      </c>
      <c r="E202" s="360"/>
      <c r="F202" s="360"/>
      <c r="G202" s="292"/>
      <c r="H202" s="227"/>
      <c r="I202" s="227"/>
      <c r="J202" s="227"/>
      <c r="K202" s="227"/>
      <c r="L202" s="227"/>
      <c r="M202" s="227"/>
      <c r="N202" s="227"/>
      <c r="O202" s="227"/>
      <c r="P202" s="3"/>
      <c r="Q202" s="3"/>
      <c r="R202" s="3"/>
      <c r="S202" s="3"/>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row>
    <row r="203" spans="2:59" ht="24">
      <c r="B203" s="227"/>
      <c r="C203" s="227"/>
      <c r="D203" s="292"/>
      <c r="E203" s="292"/>
      <c r="F203" s="292"/>
      <c r="G203" s="292"/>
      <c r="H203" s="227"/>
      <c r="I203" s="227"/>
      <c r="J203" s="227"/>
      <c r="K203" s="227"/>
      <c r="L203" s="227"/>
      <c r="M203" s="227"/>
      <c r="N203" s="227"/>
      <c r="O203" s="227"/>
      <c r="P203" s="3"/>
      <c r="Q203" s="3"/>
      <c r="R203" s="3"/>
      <c r="S203" s="3"/>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row>
    <row r="204" spans="2:59" ht="24">
      <c r="B204" s="227"/>
      <c r="C204" s="227"/>
      <c r="D204" s="292"/>
      <c r="E204" s="292"/>
      <c r="F204" s="292"/>
      <c r="G204" s="292"/>
      <c r="H204" s="227"/>
      <c r="I204" s="227"/>
      <c r="J204" s="227"/>
      <c r="K204" s="227"/>
      <c r="L204" s="227"/>
      <c r="M204" s="227"/>
      <c r="N204" s="227"/>
      <c r="O204" s="227"/>
      <c r="P204" s="3"/>
      <c r="Q204" s="3"/>
      <c r="R204" s="3"/>
      <c r="S204" s="3"/>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row>
    <row r="205" spans="2:59" ht="24">
      <c r="B205" s="227"/>
      <c r="C205" s="227"/>
      <c r="D205" s="292"/>
      <c r="E205" s="292"/>
      <c r="F205" s="292"/>
      <c r="G205" s="292"/>
      <c r="H205" s="227"/>
      <c r="I205" s="227"/>
      <c r="J205" s="227"/>
      <c r="K205" s="227"/>
      <c r="L205" s="227"/>
      <c r="M205" s="227"/>
      <c r="N205" s="227"/>
      <c r="O205" s="227"/>
      <c r="P205" s="3"/>
      <c r="Q205" s="3"/>
      <c r="R205" s="3"/>
      <c r="S205" s="3"/>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row>
    <row r="206" spans="2:59" ht="24">
      <c r="B206" s="227"/>
      <c r="C206" s="227"/>
      <c r="D206" s="292"/>
      <c r="E206" s="292"/>
      <c r="F206" s="292"/>
      <c r="G206" s="292"/>
      <c r="H206" s="227"/>
      <c r="I206" s="227"/>
      <c r="J206" s="227"/>
      <c r="K206" s="227"/>
      <c r="L206" s="227"/>
      <c r="M206" s="227"/>
      <c r="N206" s="227"/>
      <c r="O206" s="227"/>
      <c r="P206" s="3"/>
      <c r="Q206" s="3"/>
      <c r="R206" s="3"/>
      <c r="S206" s="3"/>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row>
    <row r="207" spans="2:59" ht="24">
      <c r="B207" s="227"/>
      <c r="C207" s="227"/>
      <c r="D207" s="292"/>
      <c r="E207" s="292"/>
      <c r="F207" s="292"/>
      <c r="G207" s="292"/>
      <c r="H207" s="227"/>
      <c r="I207" s="227"/>
      <c r="J207" s="227"/>
      <c r="K207" s="227"/>
      <c r="L207" s="227"/>
      <c r="M207" s="227"/>
      <c r="N207" s="227"/>
      <c r="O207" s="227"/>
      <c r="P207" s="3"/>
      <c r="Q207" s="3"/>
      <c r="R207" s="3"/>
      <c r="S207" s="3"/>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row>
    <row r="208" spans="2:59" ht="24">
      <c r="B208" s="227"/>
      <c r="C208" s="227"/>
      <c r="D208" s="292"/>
      <c r="E208" s="292"/>
      <c r="F208" s="292"/>
      <c r="G208" s="292"/>
      <c r="H208" s="227"/>
      <c r="I208" s="227"/>
      <c r="J208" s="227"/>
      <c r="K208" s="227"/>
      <c r="L208" s="227"/>
      <c r="M208" s="227"/>
      <c r="N208" s="227"/>
      <c r="O208" s="227"/>
      <c r="P208" s="3"/>
      <c r="Q208" s="3"/>
      <c r="R208" s="3"/>
      <c r="S208" s="3"/>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row>
    <row r="209" spans="3:59">
      <c r="C209" s="1"/>
      <c r="D209" s="18"/>
      <c r="E209" s="18"/>
      <c r="F209" s="18"/>
      <c r="G209" s="18"/>
      <c r="H209" s="1"/>
      <c r="I209" s="1"/>
      <c r="J209" s="1"/>
      <c r="K209" s="1"/>
      <c r="L209" s="1"/>
      <c r="M209" s="1"/>
      <c r="N209" s="1"/>
      <c r="O209" s="1"/>
      <c r="P209" s="3"/>
      <c r="Q209" s="3"/>
      <c r="R209" s="3"/>
      <c r="S209" s="3"/>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row>
    <row r="210" spans="3:59">
      <c r="C210" s="1"/>
      <c r="D210" s="18"/>
      <c r="E210" s="18"/>
      <c r="F210" s="18"/>
      <c r="G210" s="18"/>
      <c r="H210" s="1"/>
      <c r="I210" s="1"/>
      <c r="J210" s="1"/>
      <c r="K210" s="1"/>
      <c r="L210" s="1"/>
      <c r="M210" s="1"/>
      <c r="N210" s="1"/>
      <c r="O210" s="1"/>
      <c r="P210" s="3"/>
      <c r="Q210" s="3"/>
      <c r="R210" s="3"/>
      <c r="S210" s="3"/>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row>
    <row r="211" spans="3:59">
      <c r="C211" s="1"/>
      <c r="D211" s="18"/>
      <c r="E211" s="18"/>
      <c r="F211" s="18"/>
      <c r="G211" s="18"/>
      <c r="H211" s="1"/>
      <c r="I211" s="1"/>
      <c r="J211" s="1"/>
      <c r="K211" s="1"/>
      <c r="L211" s="1"/>
      <c r="M211" s="1"/>
      <c r="N211" s="1"/>
      <c r="O211" s="1"/>
      <c r="P211" s="3"/>
      <c r="Q211" s="3"/>
      <c r="R211" s="3"/>
      <c r="S211" s="3"/>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row>
    <row r="212" spans="3:59">
      <c r="C212" s="1"/>
      <c r="D212" s="18"/>
      <c r="E212" s="18"/>
      <c r="F212" s="18"/>
      <c r="G212" s="18"/>
      <c r="H212" s="1"/>
      <c r="I212" s="1"/>
      <c r="J212" s="1"/>
      <c r="K212" s="1"/>
      <c r="L212" s="1"/>
      <c r="M212" s="1"/>
      <c r="N212" s="1"/>
      <c r="O212" s="1"/>
      <c r="P212" s="3"/>
      <c r="Q212" s="3"/>
      <c r="R212" s="3"/>
      <c r="S212" s="3"/>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row>
    <row r="213" spans="3:59">
      <c r="C213" s="1"/>
      <c r="D213" s="18"/>
      <c r="E213" s="18"/>
      <c r="F213" s="18"/>
      <c r="G213" s="18"/>
      <c r="H213" s="1"/>
      <c r="I213" s="1"/>
      <c r="J213" s="1"/>
      <c r="K213" s="1"/>
      <c r="L213" s="1"/>
      <c r="M213" s="1"/>
      <c r="N213" s="1"/>
      <c r="O213" s="1"/>
      <c r="P213" s="3"/>
      <c r="Q213" s="3"/>
      <c r="R213" s="3"/>
      <c r="S213" s="3"/>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row>
    <row r="214" spans="3:59">
      <c r="C214" s="1"/>
      <c r="D214" s="18"/>
      <c r="E214" s="18"/>
      <c r="F214" s="18"/>
      <c r="G214" s="18"/>
      <c r="H214" s="1"/>
      <c r="I214" s="1"/>
      <c r="J214" s="1"/>
      <c r="K214" s="1"/>
      <c r="L214" s="1"/>
      <c r="M214" s="1"/>
      <c r="N214" s="1"/>
      <c r="O214" s="1"/>
      <c r="P214" s="3"/>
      <c r="Q214" s="3"/>
      <c r="R214" s="3"/>
      <c r="S214" s="3"/>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row>
    <row r="215" spans="3:59">
      <c r="C215" s="1"/>
      <c r="D215" s="18"/>
      <c r="E215" s="18"/>
      <c r="F215" s="18"/>
      <c r="G215" s="18"/>
      <c r="H215" s="1"/>
      <c r="I215" s="1"/>
      <c r="J215" s="1"/>
      <c r="K215" s="1"/>
      <c r="L215" s="1"/>
      <c r="M215" s="1"/>
      <c r="N215" s="1"/>
      <c r="O215" s="1"/>
      <c r="P215" s="3"/>
      <c r="Q215" s="3"/>
      <c r="R215" s="3"/>
      <c r="S215" s="3"/>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row>
    <row r="216" spans="3:59">
      <c r="C216" s="1"/>
      <c r="D216" s="18"/>
      <c r="E216" s="18"/>
      <c r="F216" s="18"/>
      <c r="G216" s="18"/>
      <c r="H216" s="1"/>
      <c r="I216" s="1"/>
      <c r="J216" s="1"/>
      <c r="K216" s="1"/>
      <c r="L216" s="1"/>
      <c r="M216" s="1"/>
      <c r="N216" s="1"/>
      <c r="O216" s="1"/>
      <c r="P216" s="3"/>
      <c r="Q216" s="3"/>
      <c r="R216" s="3"/>
      <c r="S216" s="3"/>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row>
    <row r="217" spans="3:59">
      <c r="C217" s="1"/>
      <c r="D217" s="18"/>
      <c r="E217" s="18"/>
      <c r="F217" s="18"/>
      <c r="G217" s="18"/>
      <c r="H217" s="1"/>
      <c r="I217" s="1"/>
      <c r="J217" s="1"/>
      <c r="K217" s="1"/>
      <c r="L217" s="1"/>
      <c r="M217" s="1"/>
      <c r="N217" s="1"/>
      <c r="O217" s="1"/>
      <c r="P217" s="3"/>
      <c r="Q217" s="3"/>
      <c r="R217" s="3"/>
      <c r="S217" s="3"/>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row>
    <row r="218" spans="3:59">
      <c r="C218" s="1"/>
      <c r="D218" s="18"/>
      <c r="E218" s="18"/>
      <c r="F218" s="18"/>
      <c r="G218" s="18"/>
      <c r="H218" s="1"/>
      <c r="I218" s="1"/>
      <c r="J218" s="1"/>
      <c r="K218" s="1"/>
      <c r="L218" s="1"/>
      <c r="M218" s="1"/>
      <c r="N218" s="1"/>
      <c r="O218" s="1"/>
      <c r="P218" s="3"/>
      <c r="Q218" s="3"/>
      <c r="R218" s="3"/>
      <c r="S218" s="3"/>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row>
    <row r="219" spans="3:59">
      <c r="C219" s="1"/>
      <c r="D219" s="18"/>
      <c r="E219" s="18"/>
      <c r="F219" s="18"/>
      <c r="G219" s="18"/>
      <c r="H219" s="1"/>
      <c r="I219" s="1"/>
      <c r="J219" s="1"/>
      <c r="K219" s="1"/>
      <c r="L219" s="1"/>
      <c r="M219" s="1"/>
      <c r="N219" s="1"/>
      <c r="O219" s="1"/>
      <c r="P219" s="3"/>
      <c r="Q219" s="3"/>
      <c r="R219" s="3"/>
      <c r="S219" s="3"/>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row>
    <row r="220" spans="3:59">
      <c r="C220" s="1"/>
      <c r="D220" s="18"/>
      <c r="E220" s="18"/>
      <c r="F220" s="18"/>
      <c r="G220" s="18"/>
      <c r="H220" s="1"/>
      <c r="I220" s="1"/>
      <c r="J220" s="1"/>
      <c r="K220" s="1"/>
      <c r="L220" s="1"/>
      <c r="M220" s="1"/>
      <c r="N220" s="1"/>
      <c r="O220" s="1"/>
      <c r="P220" s="3"/>
      <c r="Q220" s="3"/>
      <c r="R220" s="3"/>
      <c r="S220" s="3"/>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row>
    <row r="221" spans="3:59">
      <c r="C221" s="1"/>
      <c r="D221" s="18"/>
      <c r="E221" s="18"/>
      <c r="F221" s="18"/>
      <c r="G221" s="18"/>
      <c r="H221" s="1"/>
      <c r="I221" s="1"/>
      <c r="J221" s="1"/>
      <c r="K221" s="1"/>
      <c r="L221" s="1"/>
      <c r="M221" s="1"/>
      <c r="N221" s="1"/>
      <c r="O221" s="1"/>
      <c r="P221" s="3"/>
      <c r="Q221" s="3"/>
      <c r="R221" s="3"/>
      <c r="S221" s="3"/>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row>
    <row r="222" spans="3:59">
      <c r="C222" s="1"/>
      <c r="D222" s="18"/>
      <c r="E222" s="18"/>
      <c r="F222" s="18"/>
      <c r="G222" s="18"/>
      <c r="H222" s="1"/>
      <c r="I222" s="1"/>
      <c r="J222" s="1"/>
      <c r="K222" s="1"/>
      <c r="L222" s="1"/>
      <c r="M222" s="1"/>
      <c r="N222" s="1"/>
      <c r="O222" s="1"/>
      <c r="P222" s="3"/>
      <c r="Q222" s="3"/>
      <c r="R222" s="3"/>
      <c r="S222" s="3"/>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row>
    <row r="223" spans="3:59">
      <c r="C223" s="1"/>
      <c r="D223" s="18"/>
      <c r="E223" s="18"/>
      <c r="F223" s="18"/>
      <c r="G223" s="18"/>
      <c r="H223" s="1"/>
      <c r="I223" s="1"/>
      <c r="J223" s="1"/>
      <c r="K223" s="1"/>
      <c r="L223" s="1"/>
      <c r="M223" s="1"/>
      <c r="N223" s="1"/>
      <c r="O223" s="1"/>
      <c r="P223" s="3"/>
      <c r="Q223" s="3"/>
      <c r="R223" s="3"/>
      <c r="S223" s="3"/>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row>
    <row r="224" spans="3:59">
      <c r="C224" s="1"/>
      <c r="D224" s="18"/>
      <c r="E224" s="18"/>
      <c r="F224" s="18"/>
      <c r="G224" s="18"/>
      <c r="H224" s="1"/>
      <c r="I224" s="1"/>
      <c r="J224" s="1"/>
      <c r="K224" s="1"/>
      <c r="L224" s="1"/>
      <c r="M224" s="1"/>
      <c r="N224" s="1"/>
      <c r="O224" s="1"/>
      <c r="P224" s="3"/>
      <c r="Q224" s="3"/>
      <c r="R224" s="3"/>
      <c r="S224" s="3"/>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row>
    <row r="225" spans="3:59">
      <c r="C225" s="1"/>
      <c r="D225" s="18"/>
      <c r="E225" s="18"/>
      <c r="F225" s="18"/>
      <c r="G225" s="18"/>
      <c r="H225" s="1"/>
      <c r="I225" s="1"/>
      <c r="J225" s="1"/>
      <c r="K225" s="1"/>
      <c r="L225" s="1"/>
      <c r="M225" s="1"/>
      <c r="N225" s="1"/>
      <c r="O225" s="1"/>
      <c r="P225" s="3"/>
      <c r="Q225" s="3"/>
      <c r="R225" s="3"/>
      <c r="S225" s="3"/>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row>
    <row r="226" spans="3:59">
      <c r="C226" s="1"/>
      <c r="D226" s="18"/>
      <c r="E226" s="18"/>
      <c r="F226" s="18"/>
      <c r="G226" s="18"/>
      <c r="H226" s="1"/>
      <c r="I226" s="1"/>
      <c r="J226" s="1"/>
      <c r="K226" s="1"/>
      <c r="L226" s="1"/>
      <c r="M226" s="1"/>
      <c r="N226" s="1"/>
      <c r="O226" s="1"/>
      <c r="P226" s="3"/>
      <c r="Q226" s="3"/>
      <c r="R226" s="3"/>
      <c r="S226" s="3"/>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row>
    <row r="227" spans="3:59">
      <c r="C227" s="1"/>
      <c r="D227" s="18"/>
      <c r="E227" s="18"/>
      <c r="F227" s="18"/>
      <c r="G227" s="18"/>
      <c r="H227" s="1"/>
      <c r="I227" s="1"/>
      <c r="J227" s="1"/>
      <c r="K227" s="1"/>
      <c r="L227" s="1"/>
      <c r="M227" s="1"/>
      <c r="N227" s="1"/>
      <c r="O227" s="1"/>
      <c r="P227" s="3"/>
      <c r="Q227" s="3"/>
      <c r="R227" s="3"/>
      <c r="S227" s="3"/>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row>
    <row r="228" spans="3:59">
      <c r="C228" s="1"/>
      <c r="D228" s="18"/>
      <c r="E228" s="18"/>
      <c r="F228" s="18"/>
      <c r="G228" s="18"/>
      <c r="H228" s="1"/>
      <c r="I228" s="1"/>
      <c r="J228" s="1"/>
      <c r="K228" s="1"/>
      <c r="L228" s="1"/>
      <c r="M228" s="1"/>
      <c r="N228" s="1"/>
      <c r="O228" s="1"/>
      <c r="P228" s="3"/>
      <c r="Q228" s="3"/>
      <c r="R228" s="3"/>
      <c r="S228" s="3"/>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row>
    <row r="229" spans="3:59">
      <c r="C229" s="1"/>
      <c r="D229" s="18"/>
      <c r="E229" s="18"/>
      <c r="F229" s="18"/>
      <c r="G229" s="18"/>
      <c r="H229" s="1"/>
      <c r="I229" s="1"/>
      <c r="J229" s="1"/>
      <c r="K229" s="1"/>
      <c r="L229" s="1"/>
      <c r="M229" s="1"/>
      <c r="N229" s="1"/>
      <c r="O229" s="1"/>
      <c r="P229" s="3"/>
      <c r="Q229" s="3"/>
      <c r="R229" s="3"/>
      <c r="S229" s="3"/>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row>
    <row r="230" spans="3:59">
      <c r="C230" s="1"/>
      <c r="D230" s="18"/>
      <c r="E230" s="18"/>
      <c r="F230" s="18"/>
      <c r="G230" s="18"/>
      <c r="H230" s="1"/>
      <c r="I230" s="1"/>
      <c r="J230" s="1"/>
      <c r="K230" s="1"/>
      <c r="L230" s="1"/>
      <c r="M230" s="1"/>
      <c r="N230" s="1"/>
      <c r="O230" s="1"/>
      <c r="P230" s="3"/>
      <c r="Q230" s="3"/>
      <c r="R230" s="3"/>
      <c r="S230" s="3"/>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row>
    <row r="231" spans="3:59">
      <c r="C231" s="1"/>
      <c r="D231" s="18"/>
      <c r="E231" s="18"/>
      <c r="F231" s="18"/>
      <c r="G231" s="18"/>
      <c r="H231" s="1"/>
      <c r="I231" s="1"/>
      <c r="J231" s="1"/>
      <c r="K231" s="1"/>
      <c r="L231" s="1"/>
      <c r="M231" s="1"/>
      <c r="N231" s="1"/>
      <c r="O231" s="1"/>
      <c r="P231" s="3"/>
      <c r="Q231" s="3"/>
      <c r="R231" s="3"/>
      <c r="S231" s="3"/>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row>
    <row r="232" spans="3:59">
      <c r="C232" s="1"/>
      <c r="D232" s="18"/>
      <c r="E232" s="18"/>
      <c r="F232" s="18"/>
      <c r="G232" s="18"/>
      <c r="H232" s="1"/>
      <c r="I232" s="1"/>
      <c r="J232" s="1"/>
      <c r="K232" s="1"/>
      <c r="L232" s="1"/>
      <c r="M232" s="1"/>
      <c r="N232" s="1"/>
      <c r="O232" s="1"/>
      <c r="P232" s="3"/>
      <c r="Q232" s="3"/>
      <c r="R232" s="3"/>
      <c r="S232" s="3"/>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row>
    <row r="233" spans="3:59">
      <c r="C233" s="1"/>
      <c r="D233" s="18"/>
      <c r="E233" s="18"/>
      <c r="F233" s="18"/>
      <c r="G233" s="18"/>
      <c r="H233" s="1"/>
      <c r="I233" s="1"/>
      <c r="J233" s="1"/>
      <c r="K233" s="1"/>
      <c r="L233" s="1"/>
      <c r="M233" s="1"/>
      <c r="N233" s="1"/>
      <c r="O233" s="1"/>
      <c r="P233" s="3"/>
      <c r="Q233" s="3"/>
      <c r="R233" s="3"/>
      <c r="S233" s="3"/>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row>
    <row r="234" spans="3:59">
      <c r="C234" s="1"/>
      <c r="D234" s="18"/>
      <c r="E234" s="18"/>
      <c r="F234" s="18"/>
      <c r="G234" s="18"/>
      <c r="H234" s="1"/>
      <c r="I234" s="1"/>
      <c r="J234" s="1"/>
      <c r="K234" s="1"/>
      <c r="L234" s="1"/>
      <c r="M234" s="1"/>
      <c r="N234" s="1"/>
      <c r="O234" s="1"/>
      <c r="P234" s="3"/>
      <c r="Q234" s="3"/>
      <c r="R234" s="3"/>
      <c r="S234" s="3"/>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row>
    <row r="235" spans="3:59">
      <c r="C235" s="1"/>
      <c r="D235" s="18"/>
      <c r="E235" s="18"/>
      <c r="F235" s="18"/>
      <c r="G235" s="18"/>
      <c r="H235" s="1"/>
      <c r="I235" s="1"/>
      <c r="J235" s="1"/>
      <c r="K235" s="1"/>
      <c r="L235" s="1"/>
      <c r="M235" s="1"/>
      <c r="N235" s="1"/>
      <c r="O235" s="1"/>
      <c r="P235" s="3"/>
      <c r="Q235" s="3"/>
      <c r="R235" s="3"/>
      <c r="S235" s="3"/>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row>
    <row r="236" spans="3:59">
      <c r="C236" s="1"/>
      <c r="D236" s="18"/>
      <c r="E236" s="18"/>
      <c r="F236" s="18"/>
      <c r="G236" s="18"/>
      <c r="H236" s="1"/>
      <c r="I236" s="1"/>
      <c r="J236" s="1"/>
      <c r="K236" s="1"/>
      <c r="L236" s="1"/>
      <c r="M236" s="1"/>
      <c r="N236" s="1"/>
      <c r="O236" s="1"/>
      <c r="P236" s="3"/>
      <c r="Q236" s="3"/>
      <c r="R236" s="3"/>
      <c r="S236" s="3"/>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row>
    <row r="237" spans="3:59">
      <c r="C237" s="1"/>
      <c r="D237" s="18"/>
      <c r="E237" s="18"/>
      <c r="F237" s="18"/>
      <c r="G237" s="18"/>
      <c r="H237" s="1"/>
      <c r="I237" s="1"/>
      <c r="J237" s="1"/>
      <c r="K237" s="1"/>
      <c r="L237" s="1"/>
      <c r="M237" s="1"/>
      <c r="N237" s="1"/>
      <c r="O237" s="1"/>
      <c r="P237" s="3"/>
      <c r="Q237" s="3"/>
      <c r="R237" s="3"/>
      <c r="S237" s="3"/>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row>
    <row r="238" spans="3:59">
      <c r="C238" s="1"/>
      <c r="D238" s="18"/>
      <c r="E238" s="18"/>
      <c r="F238" s="18"/>
      <c r="G238" s="18"/>
      <c r="H238" s="1"/>
      <c r="I238" s="1"/>
      <c r="J238" s="1"/>
      <c r="K238" s="1"/>
      <c r="L238" s="1"/>
      <c r="M238" s="1"/>
      <c r="N238" s="1"/>
      <c r="O238" s="1"/>
      <c r="P238" s="3"/>
      <c r="Q238" s="3"/>
      <c r="R238" s="3"/>
      <c r="S238" s="3"/>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row>
    <row r="239" spans="3:59">
      <c r="C239" s="1"/>
      <c r="D239" s="18"/>
      <c r="E239" s="18"/>
      <c r="F239" s="18"/>
      <c r="G239" s="18"/>
      <c r="H239" s="1"/>
      <c r="I239" s="1"/>
      <c r="J239" s="1"/>
      <c r="K239" s="1"/>
      <c r="L239" s="1"/>
      <c r="M239" s="1"/>
      <c r="N239" s="1"/>
      <c r="O239" s="1"/>
      <c r="P239" s="3"/>
      <c r="Q239" s="3"/>
      <c r="R239" s="3"/>
      <c r="S239" s="3"/>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row>
    <row r="240" spans="3:59">
      <c r="C240" s="1"/>
      <c r="D240" s="18"/>
      <c r="E240" s="18"/>
      <c r="F240" s="18"/>
      <c r="G240" s="18"/>
      <c r="H240" s="1"/>
      <c r="I240" s="1"/>
      <c r="J240" s="1"/>
      <c r="K240" s="1"/>
      <c r="L240" s="1"/>
      <c r="M240" s="1"/>
      <c r="N240" s="1"/>
      <c r="O240" s="1"/>
      <c r="P240" s="3"/>
      <c r="Q240" s="3"/>
      <c r="R240" s="3"/>
      <c r="S240" s="3"/>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row>
    <row r="241" spans="3:59">
      <c r="C241" s="1"/>
      <c r="D241" s="18"/>
      <c r="E241" s="18"/>
      <c r="F241" s="18"/>
      <c r="G241" s="18"/>
      <c r="H241" s="1"/>
      <c r="I241" s="1"/>
      <c r="J241" s="1"/>
      <c r="K241" s="1"/>
      <c r="L241" s="1"/>
      <c r="M241" s="1"/>
      <c r="N241" s="1"/>
      <c r="O241" s="1"/>
      <c r="P241" s="3"/>
      <c r="Q241" s="3"/>
      <c r="R241" s="3"/>
      <c r="S241" s="3"/>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row>
    <row r="242" spans="3:59">
      <c r="C242" s="1"/>
      <c r="D242" s="18"/>
      <c r="E242" s="18"/>
      <c r="F242" s="18"/>
      <c r="G242" s="18"/>
      <c r="H242" s="1"/>
      <c r="I242" s="1"/>
      <c r="J242" s="1"/>
      <c r="K242" s="1"/>
      <c r="L242" s="1"/>
      <c r="M242" s="1"/>
      <c r="N242" s="1"/>
      <c r="O242" s="1"/>
      <c r="P242" s="3"/>
      <c r="Q242" s="3"/>
      <c r="R242" s="3"/>
      <c r="S242" s="3"/>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row>
    <row r="243" spans="3:59">
      <c r="C243" s="1"/>
      <c r="D243" s="18"/>
      <c r="E243" s="18"/>
      <c r="F243" s="18"/>
      <c r="G243" s="18"/>
      <c r="H243" s="1"/>
      <c r="I243" s="1"/>
      <c r="J243" s="1"/>
      <c r="K243" s="1"/>
      <c r="L243" s="1"/>
      <c r="M243" s="1"/>
      <c r="N243" s="1"/>
      <c r="O243" s="1"/>
      <c r="P243" s="3"/>
      <c r="Q243" s="3"/>
      <c r="R243" s="3"/>
      <c r="S243" s="3"/>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row>
    <row r="244" spans="3:59">
      <c r="C244" s="1"/>
      <c r="D244" s="18"/>
      <c r="E244" s="18"/>
      <c r="F244" s="18"/>
      <c r="G244" s="18"/>
      <c r="H244" s="1"/>
      <c r="I244" s="1"/>
      <c r="J244" s="1"/>
      <c r="K244" s="1"/>
      <c r="L244" s="1"/>
      <c r="M244" s="1"/>
      <c r="N244" s="1"/>
      <c r="O244" s="1"/>
      <c r="P244" s="3"/>
      <c r="Q244" s="3"/>
      <c r="R244" s="3"/>
      <c r="S244" s="3"/>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row>
    <row r="245" spans="3:59">
      <c r="C245" s="1"/>
      <c r="D245" s="18"/>
      <c r="E245" s="18"/>
      <c r="F245" s="18"/>
      <c r="G245" s="18"/>
      <c r="H245" s="1"/>
      <c r="I245" s="1"/>
      <c r="J245" s="1"/>
      <c r="K245" s="1"/>
      <c r="L245" s="1"/>
      <c r="M245" s="1"/>
      <c r="N245" s="1"/>
      <c r="O245" s="1"/>
      <c r="P245" s="3"/>
      <c r="Q245" s="3"/>
      <c r="R245" s="3"/>
      <c r="S245" s="3"/>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row>
    <row r="246" spans="3:59">
      <c r="C246" s="1"/>
      <c r="D246" s="18"/>
      <c r="E246" s="18"/>
      <c r="F246" s="18"/>
      <c r="G246" s="18"/>
      <c r="H246" s="1"/>
      <c r="I246" s="1"/>
      <c r="J246" s="1"/>
      <c r="K246" s="1"/>
      <c r="L246" s="1"/>
      <c r="M246" s="1"/>
      <c r="N246" s="1"/>
      <c r="O246" s="1"/>
      <c r="P246" s="3"/>
      <c r="Q246" s="3"/>
      <c r="R246" s="3"/>
      <c r="S246" s="3"/>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row>
    <row r="247" spans="3:59">
      <c r="C247" s="1"/>
      <c r="D247" s="18"/>
      <c r="E247" s="18"/>
      <c r="F247" s="18"/>
      <c r="G247" s="18"/>
      <c r="H247" s="1"/>
      <c r="I247" s="1"/>
      <c r="J247" s="1"/>
      <c r="K247" s="1"/>
      <c r="L247" s="1"/>
      <c r="M247" s="1"/>
      <c r="N247" s="1"/>
      <c r="O247" s="1"/>
      <c r="P247" s="3"/>
      <c r="Q247" s="3"/>
      <c r="R247" s="3"/>
      <c r="S247" s="3"/>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row>
    <row r="248" spans="3:59">
      <c r="C248" s="1"/>
      <c r="D248" s="18"/>
      <c r="E248" s="18"/>
      <c r="F248" s="18"/>
      <c r="G248" s="18"/>
      <c r="H248" s="1"/>
      <c r="I248" s="1"/>
      <c r="J248" s="1"/>
      <c r="K248" s="1"/>
      <c r="L248" s="1"/>
      <c r="M248" s="1"/>
      <c r="N248" s="1"/>
      <c r="O248" s="1"/>
      <c r="P248" s="3"/>
      <c r="Q248" s="3"/>
      <c r="R248" s="3"/>
      <c r="S248" s="3"/>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row>
    <row r="249" spans="3:59">
      <c r="C249" s="1"/>
      <c r="D249" s="18"/>
      <c r="E249" s="18"/>
      <c r="F249" s="18"/>
      <c r="G249" s="18"/>
      <c r="H249" s="1"/>
      <c r="I249" s="1"/>
      <c r="J249" s="1"/>
      <c r="K249" s="1"/>
      <c r="L249" s="1"/>
      <c r="M249" s="1"/>
      <c r="N249" s="1"/>
      <c r="O249" s="1"/>
      <c r="P249" s="3"/>
      <c r="Q249" s="3"/>
      <c r="R249" s="3"/>
      <c r="S249" s="3"/>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row>
    <row r="250" spans="3:59">
      <c r="C250" s="1"/>
      <c r="D250" s="18"/>
      <c r="E250" s="18"/>
      <c r="F250" s="18"/>
      <c r="G250" s="18"/>
      <c r="H250" s="1"/>
      <c r="I250" s="1"/>
      <c r="J250" s="1"/>
      <c r="K250" s="1"/>
      <c r="L250" s="1"/>
      <c r="M250" s="1"/>
      <c r="N250" s="1"/>
      <c r="O250" s="1"/>
      <c r="P250" s="3"/>
      <c r="Q250" s="3"/>
      <c r="R250" s="3"/>
      <c r="S250" s="3"/>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row>
    <row r="251" spans="3:59">
      <c r="C251" s="1"/>
      <c r="D251" s="18"/>
      <c r="E251" s="18"/>
      <c r="F251" s="18"/>
      <c r="G251" s="18"/>
      <c r="H251" s="1"/>
      <c r="I251" s="1"/>
      <c r="J251" s="1"/>
      <c r="K251" s="1"/>
      <c r="L251" s="1"/>
      <c r="M251" s="1"/>
      <c r="N251" s="1"/>
      <c r="O251" s="1"/>
      <c r="P251" s="3"/>
      <c r="Q251" s="3"/>
      <c r="R251" s="3"/>
      <c r="S251" s="3"/>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row>
    <row r="252" spans="3:59">
      <c r="C252" s="1"/>
      <c r="D252" s="18"/>
      <c r="E252" s="18"/>
      <c r="F252" s="18"/>
      <c r="G252" s="18"/>
      <c r="H252" s="1"/>
      <c r="I252" s="1"/>
      <c r="J252" s="1"/>
      <c r="K252" s="1"/>
      <c r="L252" s="1"/>
      <c r="M252" s="1"/>
      <c r="N252" s="1"/>
      <c r="O252" s="1"/>
      <c r="P252" s="3"/>
      <c r="Q252" s="3"/>
      <c r="R252" s="3"/>
      <c r="S252" s="3"/>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row>
    <row r="253" spans="3:59">
      <c r="C253" s="1"/>
      <c r="D253" s="18"/>
      <c r="E253" s="18"/>
      <c r="F253" s="18"/>
      <c r="G253" s="18"/>
      <c r="H253" s="1"/>
      <c r="I253" s="1"/>
      <c r="J253" s="1"/>
      <c r="K253" s="1"/>
      <c r="L253" s="1"/>
      <c r="M253" s="1"/>
      <c r="N253" s="1"/>
      <c r="O253" s="1"/>
      <c r="P253" s="3"/>
      <c r="Q253" s="3"/>
      <c r="R253" s="3"/>
      <c r="S253" s="3"/>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row>
    <row r="254" spans="3:59">
      <c r="C254" s="1"/>
      <c r="D254" s="18"/>
      <c r="E254" s="18"/>
      <c r="F254" s="18"/>
      <c r="G254" s="18"/>
      <c r="H254" s="1"/>
      <c r="I254" s="1"/>
      <c r="J254" s="1"/>
      <c r="K254" s="1"/>
      <c r="L254" s="1"/>
      <c r="M254" s="1"/>
      <c r="N254" s="1"/>
      <c r="O254" s="1"/>
      <c r="P254" s="3"/>
      <c r="Q254" s="3"/>
      <c r="R254" s="3"/>
      <c r="S254" s="3"/>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row>
    <row r="255" spans="3:59">
      <c r="C255" s="1"/>
      <c r="D255" s="18"/>
      <c r="E255" s="18"/>
      <c r="F255" s="18"/>
      <c r="G255" s="18"/>
      <c r="H255" s="1"/>
      <c r="I255" s="1"/>
      <c r="J255" s="1"/>
      <c r="K255" s="1"/>
      <c r="L255" s="1"/>
      <c r="M255" s="1"/>
      <c r="N255" s="1"/>
      <c r="O255" s="1"/>
      <c r="P255" s="3"/>
      <c r="Q255" s="3"/>
      <c r="R255" s="3"/>
      <c r="S255" s="3"/>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row>
    <row r="256" spans="3:59">
      <c r="C256" s="1"/>
      <c r="D256" s="18"/>
      <c r="E256" s="18"/>
      <c r="F256" s="18"/>
      <c r="G256" s="18"/>
      <c r="H256" s="1"/>
      <c r="I256" s="1"/>
      <c r="J256" s="1"/>
      <c r="K256" s="1"/>
      <c r="L256" s="1"/>
      <c r="M256" s="1"/>
      <c r="N256" s="1"/>
      <c r="O256" s="1"/>
      <c r="P256" s="3"/>
      <c r="Q256" s="3"/>
      <c r="R256" s="3"/>
      <c r="S256" s="3"/>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row>
    <row r="257" spans="3:59">
      <c r="C257" s="1"/>
      <c r="D257" s="18"/>
      <c r="E257" s="18"/>
      <c r="F257" s="18"/>
      <c r="G257" s="18"/>
      <c r="H257" s="1"/>
      <c r="I257" s="1"/>
      <c r="J257" s="1"/>
      <c r="K257" s="1"/>
      <c r="L257" s="1"/>
      <c r="M257" s="1"/>
      <c r="N257" s="1"/>
      <c r="O257" s="1"/>
      <c r="P257" s="3"/>
      <c r="Q257" s="3"/>
      <c r="R257" s="3"/>
      <c r="S257" s="3"/>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row>
    <row r="258" spans="3:59">
      <c r="C258" s="1"/>
      <c r="D258" s="18"/>
      <c r="E258" s="18"/>
      <c r="F258" s="18"/>
      <c r="G258" s="18"/>
      <c r="H258" s="1"/>
      <c r="I258" s="1"/>
      <c r="J258" s="1"/>
      <c r="K258" s="1"/>
      <c r="L258" s="1"/>
      <c r="M258" s="1"/>
      <c r="N258" s="1"/>
      <c r="O258" s="1"/>
      <c r="P258" s="3"/>
      <c r="Q258" s="3"/>
      <c r="R258" s="3"/>
      <c r="S258" s="3"/>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row>
    <row r="259" spans="3:59">
      <c r="C259" s="1"/>
      <c r="D259" s="18"/>
      <c r="E259" s="18"/>
      <c r="F259" s="18"/>
      <c r="G259" s="18"/>
      <c r="H259" s="1"/>
      <c r="I259" s="1"/>
      <c r="J259" s="1"/>
      <c r="K259" s="1"/>
      <c r="L259" s="1"/>
      <c r="M259" s="1"/>
      <c r="N259" s="1"/>
      <c r="O259" s="1"/>
      <c r="P259" s="3"/>
      <c r="Q259" s="3"/>
      <c r="R259" s="3"/>
      <c r="S259" s="3"/>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row>
    <row r="260" spans="3:59">
      <c r="C260" s="1"/>
      <c r="D260" s="18"/>
      <c r="E260" s="18"/>
      <c r="F260" s="18"/>
      <c r="G260" s="18"/>
      <c r="H260" s="1"/>
      <c r="I260" s="1"/>
      <c r="J260" s="1"/>
      <c r="K260" s="1"/>
      <c r="L260" s="1"/>
      <c r="M260" s="1"/>
      <c r="N260" s="1"/>
      <c r="O260" s="1"/>
      <c r="P260" s="3"/>
      <c r="Q260" s="3"/>
      <c r="R260" s="3"/>
      <c r="S260" s="3"/>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row>
    <row r="261" spans="3:59">
      <c r="C261" s="1"/>
      <c r="D261" s="18"/>
      <c r="E261" s="18"/>
      <c r="F261" s="18"/>
      <c r="G261" s="18"/>
      <c r="H261" s="1"/>
      <c r="I261" s="1"/>
      <c r="J261" s="1"/>
      <c r="K261" s="1"/>
      <c r="L261" s="1"/>
      <c r="M261" s="1"/>
      <c r="N261" s="1"/>
      <c r="O261" s="1"/>
      <c r="P261" s="3"/>
      <c r="Q261" s="3"/>
      <c r="R261" s="3"/>
      <c r="S261" s="3"/>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row>
    <row r="262" spans="3:59">
      <c r="C262" s="1"/>
      <c r="D262" s="18"/>
      <c r="E262" s="18"/>
      <c r="F262" s="18"/>
      <c r="G262" s="18"/>
      <c r="H262" s="1"/>
      <c r="I262" s="1"/>
      <c r="J262" s="1"/>
      <c r="K262" s="1"/>
      <c r="L262" s="1"/>
      <c r="M262" s="1"/>
      <c r="N262" s="1"/>
      <c r="O262" s="1"/>
      <c r="P262" s="3"/>
      <c r="Q262" s="3"/>
      <c r="R262" s="3"/>
      <c r="S262" s="3"/>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row>
    <row r="263" spans="3:59">
      <c r="C263" s="1"/>
      <c r="D263" s="18"/>
      <c r="E263" s="18"/>
      <c r="F263" s="18"/>
      <c r="G263" s="18"/>
      <c r="H263" s="1"/>
      <c r="I263" s="1"/>
      <c r="J263" s="1"/>
      <c r="K263" s="1"/>
      <c r="L263" s="1"/>
      <c r="M263" s="1"/>
      <c r="N263" s="1"/>
      <c r="O263" s="1"/>
      <c r="P263" s="3"/>
      <c r="Q263" s="3"/>
      <c r="R263" s="3"/>
      <c r="S263" s="3"/>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row>
    <row r="264" spans="3:59">
      <c r="C264" s="1"/>
      <c r="D264" s="18"/>
      <c r="E264" s="18"/>
      <c r="F264" s="18"/>
      <c r="G264" s="18"/>
      <c r="H264" s="1"/>
      <c r="I264" s="1"/>
      <c r="J264" s="1"/>
      <c r="K264" s="1"/>
      <c r="L264" s="1"/>
      <c r="M264" s="1"/>
      <c r="N264" s="1"/>
      <c r="O264" s="1"/>
      <c r="P264" s="3"/>
      <c r="Q264" s="3"/>
      <c r="R264" s="3"/>
      <c r="S264" s="3"/>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row>
    <row r="265" spans="3:59">
      <c r="C265" s="1"/>
      <c r="D265" s="18"/>
      <c r="E265" s="18"/>
      <c r="F265" s="18"/>
      <c r="G265" s="18"/>
      <c r="H265" s="1"/>
      <c r="I265" s="1"/>
      <c r="J265" s="1"/>
      <c r="K265" s="1"/>
      <c r="L265" s="1"/>
      <c r="M265" s="1"/>
      <c r="N265" s="1"/>
      <c r="O265" s="1"/>
      <c r="P265" s="3"/>
      <c r="Q265" s="3"/>
      <c r="R265" s="3"/>
      <c r="S265" s="3"/>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row>
    <row r="266" spans="3:59">
      <c r="C266" s="1"/>
      <c r="D266" s="18"/>
      <c r="E266" s="18"/>
      <c r="F266" s="18"/>
      <c r="G266" s="18"/>
      <c r="H266" s="1"/>
      <c r="I266" s="1"/>
      <c r="J266" s="1"/>
      <c r="K266" s="1"/>
      <c r="L266" s="1"/>
      <c r="M266" s="1"/>
      <c r="N266" s="1"/>
      <c r="O266" s="1"/>
      <c r="P266" s="3"/>
      <c r="Q266" s="3"/>
      <c r="R266" s="3"/>
      <c r="S266" s="3"/>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row>
    <row r="267" spans="3:59">
      <c r="C267" s="1"/>
      <c r="D267" s="18"/>
      <c r="E267" s="18"/>
      <c r="F267" s="18"/>
      <c r="G267" s="18"/>
      <c r="H267" s="1"/>
      <c r="I267" s="1"/>
      <c r="J267" s="1"/>
      <c r="K267" s="1"/>
      <c r="L267" s="1"/>
      <c r="M267" s="1"/>
      <c r="N267" s="1"/>
      <c r="O267" s="1"/>
      <c r="P267" s="3"/>
      <c r="Q267" s="3"/>
      <c r="R267" s="3"/>
      <c r="S267" s="3"/>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row>
    <row r="268" spans="3:59">
      <c r="C268" s="1"/>
      <c r="D268" s="18"/>
      <c r="E268" s="18"/>
      <c r="F268" s="18"/>
      <c r="G268" s="18"/>
      <c r="H268" s="1"/>
      <c r="I268" s="1"/>
      <c r="J268" s="1"/>
      <c r="K268" s="1"/>
      <c r="L268" s="1"/>
      <c r="M268" s="1"/>
      <c r="N268" s="1"/>
      <c r="O268" s="1"/>
      <c r="P268" s="3"/>
      <c r="Q268" s="3"/>
      <c r="R268" s="3"/>
      <c r="S268" s="3"/>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row>
    <row r="269" spans="3:59">
      <c r="C269" s="1"/>
      <c r="D269" s="18"/>
      <c r="E269" s="18"/>
      <c r="F269" s="18"/>
      <c r="G269" s="18"/>
      <c r="H269" s="1"/>
      <c r="I269" s="1"/>
      <c r="J269" s="1"/>
      <c r="K269" s="1"/>
      <c r="L269" s="1"/>
      <c r="M269" s="1"/>
      <c r="N269" s="1"/>
      <c r="O269" s="1"/>
      <c r="P269" s="3"/>
      <c r="Q269" s="3"/>
      <c r="R269" s="3"/>
      <c r="S269" s="3"/>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row>
    <row r="270" spans="3:59">
      <c r="C270" s="1"/>
      <c r="D270" s="18"/>
      <c r="E270" s="18"/>
      <c r="F270" s="18"/>
      <c r="G270" s="18"/>
      <c r="H270" s="1"/>
      <c r="I270" s="1"/>
      <c r="J270" s="1"/>
      <c r="K270" s="1"/>
      <c r="L270" s="1"/>
      <c r="M270" s="1"/>
      <c r="N270" s="1"/>
      <c r="O270" s="1"/>
      <c r="P270" s="3"/>
      <c r="Q270" s="3"/>
      <c r="R270" s="3"/>
      <c r="S270" s="3"/>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row>
    <row r="271" spans="3:59">
      <c r="C271" s="1"/>
      <c r="D271" s="18"/>
      <c r="E271" s="18"/>
      <c r="F271" s="18"/>
      <c r="G271" s="18"/>
      <c r="H271" s="1"/>
      <c r="I271" s="1"/>
      <c r="J271" s="1"/>
      <c r="K271" s="1"/>
      <c r="L271" s="1"/>
      <c r="M271" s="1"/>
      <c r="N271" s="1"/>
      <c r="O271" s="1"/>
      <c r="P271" s="3"/>
      <c r="Q271" s="3"/>
      <c r="R271" s="3"/>
      <c r="S271" s="3"/>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row>
    <row r="272" spans="3:59">
      <c r="C272" s="1"/>
      <c r="D272" s="18"/>
      <c r="E272" s="18"/>
      <c r="F272" s="18"/>
      <c r="G272" s="18"/>
      <c r="H272" s="1"/>
      <c r="I272" s="1"/>
      <c r="J272" s="1"/>
      <c r="K272" s="1"/>
      <c r="L272" s="1"/>
      <c r="M272" s="1"/>
      <c r="N272" s="1"/>
      <c r="O272" s="1"/>
      <c r="P272" s="3"/>
      <c r="Q272" s="3"/>
      <c r="R272" s="3"/>
      <c r="S272" s="3"/>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row>
    <row r="273" spans="3:59">
      <c r="C273" s="1"/>
      <c r="D273" s="18"/>
      <c r="E273" s="18"/>
      <c r="F273" s="18"/>
      <c r="G273" s="18"/>
      <c r="H273" s="1"/>
      <c r="I273" s="1"/>
      <c r="J273" s="1"/>
      <c r="K273" s="1"/>
      <c r="L273" s="1"/>
      <c r="M273" s="1"/>
      <c r="N273" s="1"/>
      <c r="O273" s="1"/>
      <c r="P273" s="3"/>
      <c r="Q273" s="3"/>
      <c r="R273" s="3"/>
      <c r="S273" s="3"/>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row>
    <row r="274" spans="3:59">
      <c r="C274" s="1"/>
      <c r="H274" s="1"/>
      <c r="I274" s="1"/>
      <c r="J274" s="1"/>
      <c r="K274" s="1"/>
      <c r="L274" s="1"/>
      <c r="M274" s="1"/>
      <c r="N274" s="1"/>
      <c r="O274" s="1"/>
      <c r="P274" s="3"/>
      <c r="Q274" s="3"/>
      <c r="R274" s="3"/>
      <c r="S274" s="3"/>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row>
    <row r="275" spans="3:59">
      <c r="C275" s="1"/>
      <c r="H275" s="1"/>
      <c r="I275" s="1"/>
      <c r="J275" s="1"/>
      <c r="K275" s="1"/>
      <c r="L275" s="1"/>
      <c r="M275" s="1"/>
      <c r="N275" s="1"/>
      <c r="O275" s="1"/>
      <c r="P275" s="3"/>
      <c r="Q275" s="3"/>
      <c r="R275" s="3"/>
      <c r="S275" s="3"/>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row>
    <row r="276" spans="3:59">
      <c r="C276" s="1"/>
      <c r="H276" s="1"/>
      <c r="I276" s="1"/>
      <c r="J276" s="1"/>
      <c r="K276" s="1"/>
      <c r="L276" s="1"/>
      <c r="M276" s="1"/>
      <c r="N276" s="1"/>
      <c r="O276" s="1"/>
      <c r="P276" s="3"/>
      <c r="Q276" s="3"/>
      <c r="R276" s="3"/>
      <c r="S276" s="3"/>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row>
    <row r="277" spans="3:59">
      <c r="C277" s="1"/>
      <c r="H277" s="1"/>
      <c r="I277" s="1"/>
      <c r="J277" s="1"/>
      <c r="K277" s="1"/>
      <c r="L277" s="1"/>
      <c r="M277" s="1"/>
      <c r="N277" s="1"/>
      <c r="O277" s="1"/>
      <c r="P277" s="3"/>
      <c r="Q277" s="3"/>
      <c r="R277" s="3"/>
      <c r="S277" s="3"/>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row>
    <row r="278" spans="3:59">
      <c r="C278" s="1"/>
      <c r="H278" s="1"/>
      <c r="I278" s="1"/>
      <c r="J278" s="1"/>
      <c r="K278" s="1"/>
      <c r="L278" s="1"/>
      <c r="M278" s="1"/>
      <c r="N278" s="1"/>
      <c r="O278" s="1"/>
      <c r="P278" s="3"/>
      <c r="Q278" s="3"/>
      <c r="R278" s="3"/>
      <c r="S278" s="3"/>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row>
    <row r="279" spans="3:59">
      <c r="C279" s="1"/>
      <c r="H279" s="1"/>
      <c r="I279" s="1"/>
      <c r="J279" s="1"/>
      <c r="K279" s="1"/>
      <c r="L279" s="1"/>
      <c r="M279" s="1"/>
      <c r="N279" s="1"/>
      <c r="O279" s="1"/>
      <c r="P279" s="3"/>
      <c r="Q279" s="3"/>
      <c r="R279" s="3"/>
      <c r="S279" s="3"/>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row>
    <row r="280" spans="3:59">
      <c r="C280" s="1"/>
      <c r="H280" s="1"/>
      <c r="I280" s="1"/>
      <c r="J280" s="1"/>
      <c r="K280" s="1"/>
      <c r="L280" s="1"/>
      <c r="M280" s="1"/>
      <c r="N280" s="1"/>
      <c r="O280" s="1"/>
      <c r="P280" s="3"/>
      <c r="Q280" s="3"/>
      <c r="R280" s="3"/>
      <c r="S280" s="3"/>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row>
    <row r="281" spans="3:59">
      <c r="C281" s="1"/>
      <c r="H281" s="1"/>
      <c r="I281" s="1"/>
      <c r="J281" s="1"/>
      <c r="K281" s="1"/>
      <c r="L281" s="1"/>
      <c r="M281" s="1"/>
      <c r="N281" s="1"/>
      <c r="O281" s="1"/>
      <c r="P281" s="3"/>
      <c r="Q281" s="3"/>
      <c r="R281" s="3"/>
      <c r="S281" s="3"/>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row>
    <row r="282" spans="3:59">
      <c r="C282" s="1"/>
      <c r="H282" s="1"/>
      <c r="I282" s="1"/>
      <c r="J282" s="1"/>
      <c r="K282" s="1"/>
      <c r="L282" s="1"/>
      <c r="M282" s="1"/>
      <c r="N282" s="1"/>
      <c r="O282" s="1"/>
      <c r="P282" s="3"/>
      <c r="Q282" s="3"/>
      <c r="R282" s="3"/>
      <c r="S282" s="3"/>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row>
    <row r="283" spans="3:59">
      <c r="C283" s="1"/>
      <c r="H283" s="1"/>
      <c r="I283" s="1"/>
      <c r="J283" s="1"/>
      <c r="K283" s="1"/>
      <c r="L283" s="1"/>
      <c r="M283" s="1"/>
      <c r="N283" s="1"/>
      <c r="O283" s="1"/>
      <c r="P283" s="3"/>
      <c r="Q283" s="3"/>
      <c r="R283" s="3"/>
      <c r="S283" s="3"/>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row>
    <row r="284" spans="3:59">
      <c r="C284" s="1"/>
      <c r="H284" s="1"/>
      <c r="I284" s="1"/>
      <c r="J284" s="1"/>
      <c r="K284" s="1"/>
      <c r="L284" s="1"/>
      <c r="M284" s="1"/>
      <c r="N284" s="1"/>
      <c r="O284" s="1"/>
      <c r="P284" s="3"/>
      <c r="Q284" s="3"/>
      <c r="R284" s="3"/>
      <c r="S284" s="3"/>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row>
    <row r="285" spans="3:59">
      <c r="C285" s="1"/>
      <c r="H285" s="1"/>
      <c r="I285" s="1"/>
      <c r="J285" s="1"/>
      <c r="K285" s="1"/>
      <c r="L285" s="1"/>
      <c r="M285" s="1"/>
      <c r="N285" s="1"/>
      <c r="O285" s="1"/>
      <c r="P285" s="3"/>
      <c r="Q285" s="3"/>
      <c r="R285" s="3"/>
      <c r="S285" s="3"/>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row>
    <row r="286" spans="3:59">
      <c r="C286" s="1"/>
      <c r="H286" s="1"/>
      <c r="I286" s="1"/>
      <c r="J286" s="1"/>
      <c r="K286" s="1"/>
      <c r="L286" s="1"/>
      <c r="M286" s="1"/>
      <c r="N286" s="1"/>
      <c r="O286" s="1"/>
      <c r="P286" s="3"/>
      <c r="Q286" s="3"/>
      <c r="R286" s="3"/>
      <c r="S286" s="3"/>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row>
    <row r="287" spans="3:59">
      <c r="C287" s="1"/>
      <c r="H287" s="1"/>
      <c r="I287" s="1"/>
      <c r="J287" s="1"/>
      <c r="K287" s="1"/>
      <c r="L287" s="1"/>
      <c r="M287" s="1"/>
      <c r="N287" s="1"/>
      <c r="O287" s="1"/>
      <c r="P287" s="3"/>
      <c r="Q287" s="3"/>
      <c r="R287" s="3"/>
      <c r="S287" s="3"/>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row>
    <row r="288" spans="3:59">
      <c r="C288" s="1"/>
      <c r="H288" s="1"/>
      <c r="I288" s="1"/>
      <c r="J288" s="1"/>
      <c r="K288" s="1"/>
      <c r="L288" s="1"/>
      <c r="M288" s="1"/>
      <c r="N288" s="1"/>
      <c r="O288" s="1"/>
      <c r="P288" s="3"/>
      <c r="Q288" s="3"/>
      <c r="R288" s="3"/>
      <c r="S288" s="3"/>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row>
    <row r="289" spans="3:59">
      <c r="C289" s="1"/>
      <c r="H289" s="1"/>
      <c r="I289" s="1"/>
      <c r="J289" s="1"/>
      <c r="K289" s="1"/>
      <c r="L289" s="1"/>
      <c r="M289" s="1"/>
      <c r="N289" s="1"/>
      <c r="O289" s="1"/>
      <c r="P289" s="3"/>
      <c r="Q289" s="3"/>
      <c r="R289" s="3"/>
      <c r="S289" s="3"/>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row>
    <row r="290" spans="3:59">
      <c r="C290" s="1"/>
      <c r="H290" s="1"/>
      <c r="I290" s="1"/>
      <c r="J290" s="1"/>
      <c r="K290" s="1"/>
      <c r="L290" s="1"/>
      <c r="M290" s="1"/>
      <c r="N290" s="1"/>
      <c r="O290" s="1"/>
      <c r="P290" s="3"/>
      <c r="Q290" s="3"/>
      <c r="R290" s="3"/>
      <c r="S290" s="3"/>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row>
    <row r="291" spans="3:59">
      <c r="C291" s="1"/>
      <c r="H291" s="1"/>
      <c r="I291" s="1"/>
      <c r="J291" s="1"/>
      <c r="K291" s="1"/>
      <c r="L291" s="1"/>
      <c r="M291" s="1"/>
      <c r="N291" s="1"/>
      <c r="O291" s="1"/>
      <c r="P291" s="3"/>
      <c r="Q291" s="3"/>
      <c r="R291" s="3"/>
      <c r="S291" s="3"/>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row>
    <row r="292" spans="3:59">
      <c r="C292" s="1"/>
      <c r="H292" s="1"/>
      <c r="I292" s="1"/>
      <c r="J292" s="1"/>
      <c r="K292" s="1"/>
      <c r="L292" s="1"/>
      <c r="M292" s="1"/>
      <c r="N292" s="1"/>
      <c r="O292" s="1"/>
      <c r="P292" s="3"/>
      <c r="Q292" s="3"/>
      <c r="R292" s="3"/>
      <c r="S292" s="3"/>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row>
    <row r="293" spans="3:59">
      <c r="C293" s="1"/>
      <c r="H293" s="1"/>
      <c r="I293" s="1"/>
      <c r="J293" s="1"/>
      <c r="K293" s="1"/>
      <c r="L293" s="1"/>
      <c r="M293" s="1"/>
      <c r="N293" s="1"/>
      <c r="O293" s="1"/>
      <c r="P293" s="3"/>
      <c r="Q293" s="3"/>
      <c r="R293" s="3"/>
      <c r="S293" s="3"/>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row>
    <row r="294" spans="3:59">
      <c r="C294" s="1"/>
      <c r="H294" s="1"/>
      <c r="I294" s="1"/>
      <c r="J294" s="1"/>
      <c r="K294" s="1"/>
      <c r="L294" s="1"/>
      <c r="M294" s="1"/>
      <c r="N294" s="1"/>
      <c r="O294" s="1"/>
      <c r="P294" s="3"/>
      <c r="Q294" s="3"/>
      <c r="R294" s="3"/>
      <c r="S294" s="3"/>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row>
    <row r="295" spans="3:59">
      <c r="C295" s="1"/>
      <c r="H295" s="1"/>
      <c r="I295" s="1"/>
      <c r="J295" s="1"/>
      <c r="K295" s="1"/>
      <c r="L295" s="1"/>
      <c r="M295" s="1"/>
      <c r="N295" s="1"/>
      <c r="O295" s="1"/>
      <c r="P295" s="3"/>
      <c r="Q295" s="3"/>
      <c r="R295" s="3"/>
      <c r="S295" s="3"/>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row>
    <row r="296" spans="3:59">
      <c r="C296" s="1"/>
      <c r="H296" s="1"/>
      <c r="I296" s="1"/>
      <c r="J296" s="1"/>
      <c r="K296" s="1"/>
      <c r="L296" s="1"/>
      <c r="M296" s="1"/>
      <c r="N296" s="1"/>
      <c r="O296" s="1"/>
      <c r="P296" s="3"/>
      <c r="Q296" s="3"/>
      <c r="R296" s="3"/>
      <c r="S296" s="3"/>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row>
    <row r="297" spans="3:59">
      <c r="C297" s="1"/>
      <c r="H297" s="1"/>
      <c r="I297" s="1"/>
      <c r="J297" s="1"/>
      <c r="K297" s="1"/>
      <c r="L297" s="1"/>
      <c r="M297" s="1"/>
      <c r="N297" s="1"/>
      <c r="O297" s="1"/>
      <c r="P297" s="3"/>
      <c r="Q297" s="3"/>
      <c r="R297" s="3"/>
      <c r="S297" s="3"/>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row>
    <row r="298" spans="3:59">
      <c r="C298" s="1"/>
      <c r="H298" s="1"/>
      <c r="I298" s="1"/>
      <c r="J298" s="1"/>
      <c r="K298" s="1"/>
      <c r="L298" s="1"/>
      <c r="M298" s="1"/>
      <c r="N298" s="1"/>
      <c r="O298" s="1"/>
      <c r="P298" s="3"/>
      <c r="Q298" s="3"/>
      <c r="R298" s="3"/>
      <c r="S298" s="3"/>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row>
    <row r="299" spans="3:59">
      <c r="C299" s="1"/>
      <c r="H299" s="1"/>
      <c r="I299" s="1"/>
      <c r="J299" s="1"/>
      <c r="K299" s="1"/>
      <c r="L299" s="1"/>
      <c r="M299" s="1"/>
      <c r="N299" s="1"/>
      <c r="O299" s="1"/>
      <c r="P299" s="3"/>
      <c r="Q299" s="3"/>
      <c r="R299" s="3"/>
      <c r="S299" s="3"/>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row>
    <row r="300" spans="3:59">
      <c r="C300" s="1"/>
      <c r="H300" s="1"/>
      <c r="I300" s="1"/>
      <c r="J300" s="1"/>
      <c r="K300" s="1"/>
      <c r="L300" s="1"/>
      <c r="M300" s="1"/>
      <c r="N300" s="1"/>
      <c r="O300" s="1"/>
      <c r="P300" s="3"/>
      <c r="Q300" s="3"/>
      <c r="R300" s="3"/>
      <c r="S300" s="3"/>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row>
    <row r="301" spans="3:59">
      <c r="C301" s="1"/>
      <c r="H301" s="1"/>
      <c r="I301" s="1"/>
      <c r="J301" s="1"/>
      <c r="K301" s="1"/>
      <c r="L301" s="1"/>
      <c r="M301" s="1"/>
      <c r="N301" s="1"/>
      <c r="O301" s="1"/>
      <c r="P301" s="3"/>
      <c r="Q301" s="3"/>
      <c r="R301" s="3"/>
      <c r="S301" s="3"/>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row>
    <row r="302" spans="3:59">
      <c r="C302" s="1"/>
      <c r="H302" s="1"/>
      <c r="I302" s="1"/>
      <c r="J302" s="1"/>
      <c r="K302" s="1"/>
      <c r="L302" s="1"/>
      <c r="M302" s="1"/>
      <c r="N302" s="1"/>
      <c r="O302" s="1"/>
      <c r="P302" s="3"/>
      <c r="Q302" s="3"/>
      <c r="R302" s="3"/>
      <c r="S302" s="3"/>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row>
    <row r="303" spans="3:59">
      <c r="C303" s="1"/>
      <c r="H303" s="1"/>
      <c r="I303" s="1"/>
      <c r="J303" s="1"/>
      <c r="K303" s="1"/>
      <c r="L303" s="1"/>
      <c r="M303" s="1"/>
      <c r="N303" s="1"/>
      <c r="O303" s="1"/>
      <c r="P303" s="3"/>
      <c r="Q303" s="3"/>
      <c r="R303" s="3"/>
      <c r="S303" s="3"/>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row>
    <row r="304" spans="3:59">
      <c r="C304" s="1"/>
      <c r="H304" s="1"/>
      <c r="I304" s="1"/>
      <c r="J304" s="1"/>
      <c r="K304" s="1"/>
      <c r="L304" s="1"/>
      <c r="M304" s="1"/>
      <c r="N304" s="1"/>
      <c r="O304" s="1"/>
      <c r="P304" s="3"/>
      <c r="Q304" s="3"/>
      <c r="R304" s="3"/>
      <c r="S304" s="3"/>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row>
    <row r="305" spans="3:59">
      <c r="C305" s="1"/>
      <c r="H305" s="1"/>
      <c r="I305" s="1"/>
      <c r="J305" s="1"/>
      <c r="K305" s="1"/>
      <c r="L305" s="1"/>
      <c r="M305" s="1"/>
      <c r="N305" s="1"/>
      <c r="O305" s="1"/>
      <c r="P305" s="3"/>
      <c r="Q305" s="3"/>
      <c r="R305" s="3"/>
      <c r="S305" s="3"/>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row>
    <row r="306" spans="3:59">
      <c r="C306" s="1"/>
      <c r="H306" s="1"/>
      <c r="I306" s="1"/>
      <c r="J306" s="1"/>
      <c r="K306" s="1"/>
      <c r="L306" s="1"/>
      <c r="M306" s="1"/>
      <c r="N306" s="1"/>
      <c r="O306" s="1"/>
      <c r="P306" s="3"/>
      <c r="Q306" s="3"/>
      <c r="R306" s="3"/>
      <c r="S306" s="3"/>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row>
    <row r="307" spans="3:59">
      <c r="C307" s="1"/>
      <c r="H307" s="1"/>
      <c r="I307" s="1"/>
      <c r="J307" s="1"/>
      <c r="K307" s="1"/>
      <c r="L307" s="1"/>
      <c r="M307" s="1"/>
      <c r="N307" s="1"/>
      <c r="O307" s="1"/>
      <c r="P307" s="3"/>
      <c r="Q307" s="3"/>
      <c r="R307" s="3"/>
      <c r="S307" s="3"/>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row>
    <row r="308" spans="3:59">
      <c r="C308" s="1"/>
      <c r="H308" s="1"/>
      <c r="I308" s="1"/>
      <c r="J308" s="1"/>
      <c r="K308" s="1"/>
      <c r="L308" s="1"/>
      <c r="M308" s="1"/>
      <c r="N308" s="1"/>
      <c r="O308" s="1"/>
      <c r="P308" s="3"/>
      <c r="Q308" s="3"/>
      <c r="R308" s="3"/>
      <c r="S308" s="3"/>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row>
    <row r="309" spans="3:59">
      <c r="C309" s="1"/>
      <c r="H309" s="1"/>
      <c r="I309" s="1"/>
      <c r="J309" s="1"/>
      <c r="K309" s="1"/>
      <c r="L309" s="1"/>
      <c r="M309" s="1"/>
      <c r="N309" s="1"/>
      <c r="O309" s="1"/>
      <c r="P309" s="3"/>
      <c r="Q309" s="3"/>
      <c r="R309" s="3"/>
      <c r="S309" s="3"/>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row>
    <row r="310" spans="3:59">
      <c r="C310" s="1"/>
      <c r="H310" s="1"/>
      <c r="I310" s="1"/>
      <c r="J310" s="1"/>
      <c r="K310" s="1"/>
      <c r="L310" s="1"/>
      <c r="M310" s="1"/>
      <c r="N310" s="1"/>
      <c r="O310" s="1"/>
      <c r="P310" s="3"/>
      <c r="Q310" s="3"/>
      <c r="R310" s="3"/>
      <c r="S310" s="3"/>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row>
    <row r="311" spans="3:59">
      <c r="C311" s="1"/>
      <c r="H311" s="1"/>
      <c r="I311" s="1"/>
      <c r="J311" s="1"/>
      <c r="K311" s="1"/>
      <c r="L311" s="1"/>
      <c r="M311" s="1"/>
      <c r="N311" s="1"/>
      <c r="O311" s="1"/>
      <c r="P311" s="3"/>
      <c r="Q311" s="3"/>
      <c r="R311" s="3"/>
      <c r="S311" s="3"/>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row>
    <row r="312" spans="3:59">
      <c r="C312" s="1"/>
      <c r="H312" s="1"/>
      <c r="I312" s="1"/>
      <c r="J312" s="1"/>
      <c r="K312" s="1"/>
      <c r="L312" s="1"/>
      <c r="M312" s="1"/>
      <c r="N312" s="1"/>
      <c r="O312" s="1"/>
      <c r="P312" s="3"/>
      <c r="Q312" s="3"/>
      <c r="R312" s="3"/>
      <c r="S312" s="3"/>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row>
    <row r="313" spans="3:59">
      <c r="C313" s="1"/>
      <c r="H313" s="1"/>
      <c r="I313" s="1"/>
      <c r="J313" s="1"/>
      <c r="K313" s="1"/>
      <c r="L313" s="1"/>
      <c r="M313" s="1"/>
      <c r="N313" s="1"/>
      <c r="O313" s="1"/>
      <c r="P313" s="3"/>
      <c r="Q313" s="3"/>
      <c r="R313" s="3"/>
      <c r="S313" s="3"/>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row>
    <row r="314" spans="3:59">
      <c r="C314" s="1"/>
      <c r="H314" s="1"/>
      <c r="I314" s="1"/>
      <c r="J314" s="1"/>
      <c r="K314" s="1"/>
      <c r="L314" s="1"/>
      <c r="M314" s="1"/>
      <c r="N314" s="1"/>
      <c r="O314" s="1"/>
      <c r="P314" s="3"/>
      <c r="Q314" s="3"/>
      <c r="R314" s="3"/>
      <c r="S314" s="3"/>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row>
    <row r="315" spans="3:59">
      <c r="C315" s="1"/>
      <c r="H315" s="1"/>
      <c r="I315" s="1"/>
      <c r="J315" s="1"/>
      <c r="K315" s="1"/>
      <c r="L315" s="1"/>
      <c r="M315" s="1"/>
      <c r="N315" s="1"/>
      <c r="O315" s="1"/>
      <c r="P315" s="3"/>
      <c r="Q315" s="3"/>
      <c r="R315" s="3"/>
      <c r="S315" s="3"/>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row>
    <row r="316" spans="3:59">
      <c r="C316" s="1"/>
      <c r="H316" s="1"/>
      <c r="I316" s="1"/>
      <c r="J316" s="1"/>
      <c r="K316" s="1"/>
      <c r="L316" s="1"/>
      <c r="M316" s="1"/>
      <c r="N316" s="1"/>
      <c r="O316" s="1"/>
      <c r="P316" s="3"/>
      <c r="Q316" s="3"/>
      <c r="R316" s="3"/>
      <c r="S316" s="3"/>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row>
    <row r="317" spans="3:59">
      <c r="C317" s="1"/>
      <c r="H317" s="1"/>
      <c r="I317" s="1"/>
      <c r="J317" s="1"/>
      <c r="K317" s="1"/>
      <c r="L317" s="1"/>
      <c r="M317" s="1"/>
      <c r="N317" s="1"/>
      <c r="O317" s="1"/>
      <c r="P317" s="3"/>
      <c r="Q317" s="3"/>
      <c r="R317" s="3"/>
      <c r="S317" s="3"/>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row>
    <row r="318" spans="3:59">
      <c r="C318" s="1"/>
      <c r="H318" s="1"/>
      <c r="I318" s="1"/>
      <c r="J318" s="1"/>
      <c r="K318" s="1"/>
      <c r="L318" s="1"/>
      <c r="M318" s="1"/>
      <c r="N318" s="1"/>
      <c r="O318" s="1"/>
      <c r="P318" s="3"/>
      <c r="Q318" s="3"/>
      <c r="R318" s="3"/>
      <c r="S318" s="3"/>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row>
    <row r="319" spans="3:59">
      <c r="C319" s="1"/>
      <c r="H319" s="1"/>
      <c r="I319" s="1"/>
      <c r="J319" s="1"/>
      <c r="K319" s="1"/>
      <c r="L319" s="1"/>
      <c r="M319" s="1"/>
      <c r="N319" s="1"/>
      <c r="O319" s="1"/>
      <c r="P319" s="3"/>
      <c r="Q319" s="3"/>
      <c r="R319" s="3"/>
      <c r="S319" s="3"/>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row>
    <row r="320" spans="3:59">
      <c r="C320" s="1"/>
      <c r="H320" s="1"/>
      <c r="I320" s="1"/>
      <c r="J320" s="1"/>
      <c r="K320" s="1"/>
      <c r="L320" s="1"/>
      <c r="M320" s="1"/>
      <c r="N320" s="1"/>
      <c r="O320" s="1"/>
      <c r="P320" s="3"/>
      <c r="Q320" s="3"/>
      <c r="R320" s="3"/>
      <c r="S320" s="3"/>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row>
    <row r="321" spans="3:59">
      <c r="C321" s="1"/>
      <c r="H321" s="1"/>
      <c r="I321" s="1"/>
      <c r="J321" s="1"/>
      <c r="K321" s="1"/>
      <c r="L321" s="1"/>
      <c r="M321" s="1"/>
      <c r="N321" s="1"/>
      <c r="O321" s="1"/>
      <c r="P321" s="3"/>
      <c r="Q321" s="3"/>
      <c r="R321" s="3"/>
      <c r="S321" s="3"/>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row>
    <row r="322" spans="3:59">
      <c r="C322" s="1"/>
      <c r="H322" s="1"/>
      <c r="I322" s="1"/>
      <c r="J322" s="1"/>
      <c r="K322" s="1"/>
      <c r="L322" s="1"/>
      <c r="M322" s="1"/>
      <c r="N322" s="1"/>
      <c r="O322" s="1"/>
      <c r="P322" s="3"/>
      <c r="Q322" s="3"/>
      <c r="R322" s="3"/>
      <c r="S322" s="3"/>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row>
    <row r="323" spans="3:59">
      <c r="C323" s="1"/>
      <c r="H323" s="1"/>
      <c r="I323" s="1"/>
      <c r="J323" s="1"/>
      <c r="K323" s="1"/>
      <c r="L323" s="1"/>
      <c r="M323" s="1"/>
      <c r="N323" s="1"/>
      <c r="O323" s="1"/>
      <c r="P323" s="3"/>
      <c r="Q323" s="3"/>
      <c r="R323" s="3"/>
      <c r="S323" s="3"/>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row>
    <row r="324" spans="3:59">
      <c r="C324" s="1"/>
      <c r="H324" s="1"/>
      <c r="I324" s="1"/>
      <c r="J324" s="1"/>
      <c r="K324" s="1"/>
      <c r="L324" s="1"/>
      <c r="M324" s="1"/>
      <c r="N324" s="1"/>
      <c r="O324" s="1"/>
      <c r="P324" s="3"/>
      <c r="Q324" s="3"/>
      <c r="R324" s="3"/>
      <c r="S324" s="3"/>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row>
    <row r="325" spans="3:59">
      <c r="C325" s="1"/>
      <c r="H325" s="1"/>
      <c r="I325" s="1"/>
      <c r="J325" s="1"/>
      <c r="K325" s="1"/>
      <c r="L325" s="1"/>
      <c r="M325" s="1"/>
      <c r="N325" s="1"/>
      <c r="O325" s="1"/>
      <c r="P325" s="3"/>
      <c r="Q325" s="3"/>
      <c r="R325" s="3"/>
      <c r="S325" s="3"/>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row>
    <row r="326" spans="3:59">
      <c r="C326" s="1"/>
      <c r="H326" s="1"/>
      <c r="I326" s="1"/>
      <c r="J326" s="1"/>
      <c r="K326" s="1"/>
      <c r="L326" s="1"/>
      <c r="M326" s="1"/>
      <c r="N326" s="1"/>
      <c r="O326" s="1"/>
      <c r="P326" s="3"/>
      <c r="Q326" s="3"/>
      <c r="R326" s="3"/>
      <c r="S326" s="3"/>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row>
    <row r="327" spans="3:59">
      <c r="C327" s="1"/>
      <c r="H327" s="1"/>
      <c r="I327" s="1"/>
      <c r="J327" s="1"/>
      <c r="K327" s="1"/>
      <c r="L327" s="1"/>
      <c r="M327" s="1"/>
      <c r="N327" s="1"/>
      <c r="O327" s="1"/>
      <c r="P327" s="3"/>
      <c r="Q327" s="3"/>
      <c r="R327" s="3"/>
      <c r="S327" s="3"/>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row>
    <row r="328" spans="3:59">
      <c r="C328" s="1"/>
      <c r="H328" s="1"/>
      <c r="I328" s="1"/>
      <c r="J328" s="1"/>
      <c r="K328" s="1"/>
      <c r="L328" s="1"/>
      <c r="M328" s="1"/>
      <c r="N328" s="1"/>
      <c r="O328" s="1"/>
      <c r="P328" s="3"/>
      <c r="Q328" s="3"/>
      <c r="R328" s="3"/>
      <c r="S328" s="3"/>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row>
    <row r="329" spans="3:59">
      <c r="C329" s="1"/>
      <c r="H329" s="1"/>
      <c r="I329" s="1"/>
      <c r="J329" s="1"/>
      <c r="K329" s="1"/>
      <c r="L329" s="1"/>
      <c r="M329" s="1"/>
      <c r="N329" s="1"/>
      <c r="O329" s="1"/>
      <c r="P329" s="3"/>
      <c r="Q329" s="3"/>
      <c r="R329" s="3"/>
      <c r="S329" s="3"/>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row>
    <row r="330" spans="3:59">
      <c r="C330" s="1"/>
      <c r="H330" s="1"/>
      <c r="I330" s="1"/>
      <c r="J330" s="1"/>
      <c r="K330" s="1"/>
      <c r="L330" s="1"/>
      <c r="M330" s="1"/>
      <c r="N330" s="1"/>
      <c r="O330" s="1"/>
      <c r="P330" s="3"/>
      <c r="Q330" s="3"/>
      <c r="R330" s="3"/>
      <c r="S330" s="3"/>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row>
    <row r="331" spans="3:59">
      <c r="C331" s="1"/>
      <c r="H331" s="1"/>
      <c r="I331" s="1"/>
      <c r="J331" s="1"/>
      <c r="K331" s="1"/>
      <c r="L331" s="1"/>
      <c r="M331" s="1"/>
      <c r="N331" s="1"/>
      <c r="O331" s="1"/>
      <c r="P331" s="3"/>
      <c r="Q331" s="3"/>
      <c r="R331" s="3"/>
      <c r="S331" s="3"/>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row>
    <row r="332" spans="3:59">
      <c r="C332" s="1"/>
      <c r="H332" s="1"/>
      <c r="I332" s="1"/>
      <c r="J332" s="1"/>
      <c r="K332" s="1"/>
      <c r="L332" s="1"/>
      <c r="M332" s="1"/>
      <c r="N332" s="1"/>
      <c r="O332" s="1"/>
      <c r="P332" s="3"/>
      <c r="Q332" s="3"/>
      <c r="R332" s="3"/>
      <c r="S332" s="3"/>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row>
    <row r="333" spans="3:59">
      <c r="C333" s="1"/>
      <c r="H333" s="1"/>
      <c r="I333" s="1"/>
      <c r="J333" s="1"/>
      <c r="K333" s="1"/>
      <c r="L333" s="1"/>
      <c r="M333" s="1"/>
      <c r="N333" s="1"/>
      <c r="O333" s="1"/>
      <c r="P333" s="3"/>
      <c r="Q333" s="3"/>
      <c r="R333" s="3"/>
      <c r="S333" s="3"/>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row>
    <row r="334" spans="3:59">
      <c r="C334" s="1"/>
      <c r="H334" s="1"/>
      <c r="I334" s="1"/>
      <c r="J334" s="1"/>
      <c r="K334" s="1"/>
      <c r="L334" s="1"/>
      <c r="M334" s="1"/>
      <c r="N334" s="1"/>
      <c r="O334" s="1"/>
      <c r="P334" s="3"/>
      <c r="Q334" s="3"/>
      <c r="R334" s="3"/>
      <c r="S334" s="3"/>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row>
    <row r="335" spans="3:59">
      <c r="C335" s="1"/>
      <c r="H335" s="1"/>
      <c r="I335" s="1"/>
      <c r="J335" s="1"/>
      <c r="K335" s="1"/>
      <c r="L335" s="1"/>
      <c r="M335" s="1"/>
      <c r="N335" s="1"/>
      <c r="O335" s="1"/>
      <c r="P335" s="3"/>
      <c r="Q335" s="3"/>
      <c r="R335" s="3"/>
      <c r="S335" s="3"/>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row>
    <row r="336" spans="3:59">
      <c r="C336" s="1"/>
      <c r="H336" s="1"/>
      <c r="I336" s="1"/>
      <c r="J336" s="1"/>
      <c r="K336" s="1"/>
      <c r="L336" s="1"/>
      <c r="M336" s="1"/>
      <c r="N336" s="1"/>
      <c r="O336" s="1"/>
      <c r="P336" s="3"/>
      <c r="Q336" s="3"/>
      <c r="R336" s="3"/>
      <c r="S336" s="3"/>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row>
    <row r="337" spans="3:59">
      <c r="C337" s="1"/>
      <c r="H337" s="1"/>
      <c r="I337" s="1"/>
      <c r="J337" s="1"/>
      <c r="K337" s="1"/>
      <c r="L337" s="1"/>
      <c r="M337" s="1"/>
      <c r="N337" s="1"/>
      <c r="O337" s="1"/>
      <c r="P337" s="3"/>
      <c r="Q337" s="3"/>
      <c r="R337" s="3"/>
      <c r="S337" s="3"/>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row>
    <row r="338" spans="3:59">
      <c r="C338" s="1"/>
      <c r="H338" s="1"/>
      <c r="I338" s="1"/>
      <c r="J338" s="1"/>
      <c r="K338" s="1"/>
      <c r="L338" s="1"/>
      <c r="M338" s="1"/>
      <c r="N338" s="1"/>
      <c r="O338" s="1"/>
      <c r="P338" s="3"/>
      <c r="Q338" s="3"/>
      <c r="R338" s="3"/>
      <c r="S338" s="3"/>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row>
    <row r="339" spans="3:59">
      <c r="C339" s="1"/>
      <c r="H339" s="1"/>
      <c r="I339" s="1"/>
      <c r="J339" s="1"/>
      <c r="K339" s="1"/>
      <c r="L339" s="1"/>
      <c r="M339" s="1"/>
      <c r="N339" s="1"/>
      <c r="O339" s="1"/>
      <c r="P339" s="3"/>
      <c r="Q339" s="3"/>
      <c r="R339" s="3"/>
      <c r="S339" s="3"/>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row>
    <row r="340" spans="3:59">
      <c r="C340" s="1"/>
      <c r="H340" s="1"/>
      <c r="I340" s="1"/>
      <c r="J340" s="1"/>
      <c r="K340" s="1"/>
      <c r="L340" s="1"/>
      <c r="M340" s="1"/>
      <c r="N340" s="1"/>
      <c r="O340" s="1"/>
      <c r="P340" s="3"/>
      <c r="Q340" s="3"/>
      <c r="R340" s="3"/>
      <c r="S340" s="3"/>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row>
    <row r="341" spans="3:59">
      <c r="C341" s="1"/>
      <c r="H341" s="1"/>
      <c r="I341" s="1"/>
      <c r="J341" s="1"/>
      <c r="K341" s="1"/>
      <c r="L341" s="1"/>
      <c r="M341" s="1"/>
      <c r="N341" s="1"/>
      <c r="O341" s="1"/>
      <c r="P341" s="3"/>
      <c r="Q341" s="3"/>
      <c r="R341" s="3"/>
      <c r="S341" s="3"/>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row>
    <row r="342" spans="3:59">
      <c r="C342" s="1"/>
      <c r="H342" s="1"/>
      <c r="I342" s="1"/>
      <c r="J342" s="1"/>
      <c r="K342" s="1"/>
      <c r="L342" s="1"/>
      <c r="M342" s="1"/>
      <c r="N342" s="1"/>
      <c r="O342" s="1"/>
      <c r="P342" s="3"/>
      <c r="Q342" s="3"/>
      <c r="R342" s="3"/>
      <c r="S342" s="3"/>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row>
    <row r="343" spans="3:59">
      <c r="C343" s="1"/>
      <c r="H343" s="1"/>
      <c r="I343" s="1"/>
      <c r="J343" s="1"/>
      <c r="K343" s="1"/>
      <c r="L343" s="1"/>
      <c r="M343" s="1"/>
      <c r="N343" s="1"/>
      <c r="O343" s="1"/>
      <c r="P343" s="3"/>
      <c r="Q343" s="3"/>
      <c r="R343" s="3"/>
      <c r="S343" s="3"/>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row>
    <row r="344" spans="3:59">
      <c r="C344" s="1"/>
      <c r="H344" s="1"/>
      <c r="I344" s="1"/>
      <c r="J344" s="1"/>
      <c r="K344" s="1"/>
      <c r="L344" s="1"/>
      <c r="M344" s="1"/>
      <c r="N344" s="1"/>
      <c r="O344" s="1"/>
      <c r="P344" s="3"/>
      <c r="Q344" s="3"/>
      <c r="R344" s="3"/>
      <c r="S344" s="3"/>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row>
    <row r="345" spans="3:59">
      <c r="C345" s="1"/>
      <c r="H345" s="1"/>
      <c r="I345" s="1"/>
      <c r="J345" s="1"/>
      <c r="K345" s="1"/>
      <c r="L345" s="1"/>
      <c r="M345" s="1"/>
      <c r="N345" s="1"/>
      <c r="O345" s="1"/>
      <c r="P345" s="3"/>
      <c r="Q345" s="3"/>
      <c r="R345" s="3"/>
      <c r="S345" s="3"/>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row>
    <row r="346" spans="3:59">
      <c r="C346" s="1"/>
      <c r="H346" s="1"/>
      <c r="I346" s="1"/>
      <c r="J346" s="1"/>
      <c r="K346" s="1"/>
      <c r="L346" s="1"/>
      <c r="M346" s="1"/>
      <c r="N346" s="1"/>
      <c r="O346" s="1"/>
      <c r="P346" s="3"/>
      <c r="Q346" s="3"/>
      <c r="R346" s="3"/>
      <c r="S346" s="3"/>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row>
    <row r="347" spans="3:59">
      <c r="C347" s="1"/>
      <c r="H347" s="1"/>
      <c r="I347" s="1"/>
      <c r="J347" s="1"/>
      <c r="K347" s="1"/>
      <c r="L347" s="1"/>
      <c r="M347" s="1"/>
      <c r="N347" s="1"/>
      <c r="O347" s="1"/>
      <c r="P347" s="3"/>
      <c r="Q347" s="3"/>
      <c r="R347" s="3"/>
      <c r="S347" s="3"/>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row>
    <row r="348" spans="3:59">
      <c r="C348" s="1"/>
      <c r="H348" s="1"/>
      <c r="I348" s="1"/>
      <c r="J348" s="1"/>
      <c r="K348" s="1"/>
      <c r="L348" s="1"/>
      <c r="M348" s="1"/>
      <c r="N348" s="1"/>
      <c r="O348" s="1"/>
      <c r="P348" s="3"/>
      <c r="Q348" s="3"/>
      <c r="R348" s="3"/>
      <c r="S348" s="3"/>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row>
    <row r="349" spans="3:59">
      <c r="C349" s="1"/>
      <c r="H349" s="1"/>
      <c r="I349" s="1"/>
      <c r="J349" s="1"/>
      <c r="K349" s="1"/>
      <c r="L349" s="1"/>
      <c r="M349" s="1"/>
      <c r="N349" s="1"/>
      <c r="O349" s="1"/>
      <c r="P349" s="3"/>
      <c r="Q349" s="3"/>
      <c r="R349" s="3"/>
      <c r="S349" s="3"/>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row>
    <row r="350" spans="3:59">
      <c r="C350" s="1"/>
      <c r="H350" s="1"/>
      <c r="I350" s="1"/>
      <c r="J350" s="1"/>
      <c r="K350" s="1"/>
      <c r="L350" s="1"/>
      <c r="M350" s="1"/>
      <c r="N350" s="1"/>
      <c r="O350" s="1"/>
      <c r="P350" s="3"/>
      <c r="Q350" s="3"/>
      <c r="R350" s="3"/>
      <c r="S350" s="3"/>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row>
    <row r="351" spans="3:59">
      <c r="C351" s="1"/>
      <c r="H351" s="1"/>
      <c r="I351" s="1"/>
      <c r="J351" s="1"/>
      <c r="K351" s="1"/>
      <c r="L351" s="1"/>
      <c r="M351" s="1"/>
      <c r="N351" s="1"/>
      <c r="O351" s="1"/>
      <c r="P351" s="3"/>
      <c r="Q351" s="3"/>
      <c r="R351" s="3"/>
      <c r="S351" s="3"/>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row>
    <row r="352" spans="3:59">
      <c r="C352" s="1"/>
      <c r="H352" s="1"/>
      <c r="I352" s="1"/>
      <c r="J352" s="1"/>
      <c r="K352" s="1"/>
      <c r="L352" s="1"/>
      <c r="M352" s="1"/>
      <c r="N352" s="1"/>
      <c r="O352" s="1"/>
      <c r="P352" s="3"/>
      <c r="Q352" s="3"/>
      <c r="R352" s="3"/>
      <c r="S352" s="3"/>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row>
    <row r="353" spans="3:59">
      <c r="C353" s="1"/>
      <c r="H353" s="1"/>
      <c r="I353" s="1"/>
      <c r="J353" s="1"/>
      <c r="K353" s="1"/>
      <c r="L353" s="1"/>
      <c r="M353" s="1"/>
      <c r="N353" s="1"/>
      <c r="O353" s="1"/>
      <c r="P353" s="3"/>
      <c r="Q353" s="3"/>
      <c r="R353" s="3"/>
      <c r="S353" s="3"/>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row>
    <row r="354" spans="3:59">
      <c r="C354" s="1"/>
      <c r="H354" s="1"/>
      <c r="I354" s="1"/>
      <c r="J354" s="1"/>
      <c r="K354" s="1"/>
      <c r="L354" s="1"/>
      <c r="M354" s="1"/>
      <c r="N354" s="1"/>
      <c r="O354" s="1"/>
      <c r="P354" s="3"/>
      <c r="Q354" s="3"/>
      <c r="R354" s="3"/>
      <c r="S354" s="3"/>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row>
    <row r="355" spans="3:59">
      <c r="C355" s="1"/>
      <c r="H355" s="1"/>
      <c r="I355" s="1"/>
      <c r="J355" s="1"/>
      <c r="K355" s="1"/>
      <c r="L355" s="1"/>
      <c r="M355" s="1"/>
      <c r="N355" s="1"/>
      <c r="O355" s="1"/>
      <c r="P355" s="3"/>
      <c r="Q355" s="3"/>
      <c r="R355" s="3"/>
      <c r="S355" s="3"/>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row>
    <row r="356" spans="3:59">
      <c r="C356" s="1"/>
      <c r="H356" s="1"/>
      <c r="I356" s="1"/>
      <c r="J356" s="1"/>
      <c r="K356" s="1"/>
      <c r="L356" s="1"/>
      <c r="M356" s="1"/>
      <c r="N356" s="1"/>
      <c r="O356" s="1"/>
      <c r="P356" s="3"/>
      <c r="Q356" s="3"/>
      <c r="R356" s="3"/>
      <c r="S356" s="3"/>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row>
    <row r="357" spans="3:59">
      <c r="C357" s="1"/>
      <c r="H357" s="1"/>
      <c r="I357" s="1"/>
      <c r="J357" s="1"/>
      <c r="K357" s="1"/>
      <c r="L357" s="1"/>
      <c r="M357" s="1"/>
      <c r="N357" s="1"/>
      <c r="O357" s="1"/>
      <c r="P357" s="3"/>
      <c r="Q357" s="3"/>
      <c r="R357" s="3"/>
      <c r="S357" s="3"/>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row>
    <row r="358" spans="3:59">
      <c r="C358" s="1"/>
      <c r="H358" s="1"/>
      <c r="I358" s="1"/>
      <c r="J358" s="1"/>
      <c r="K358" s="1"/>
      <c r="L358" s="1"/>
      <c r="M358" s="1"/>
      <c r="N358" s="1"/>
      <c r="O358" s="1"/>
      <c r="P358" s="3"/>
      <c r="Q358" s="3"/>
      <c r="R358" s="3"/>
      <c r="S358" s="3"/>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row>
    <row r="359" spans="3:59">
      <c r="C359" s="1"/>
      <c r="H359" s="1"/>
      <c r="I359" s="1"/>
      <c r="J359" s="1"/>
      <c r="K359" s="1"/>
      <c r="L359" s="1"/>
      <c r="M359" s="1"/>
      <c r="N359" s="1"/>
      <c r="O359" s="1"/>
      <c r="P359" s="3"/>
      <c r="Q359" s="3"/>
      <c r="R359" s="3"/>
      <c r="S359" s="3"/>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row>
    <row r="360" spans="3:59">
      <c r="C360" s="1"/>
      <c r="H360" s="1"/>
      <c r="I360" s="1"/>
      <c r="J360" s="1"/>
      <c r="K360" s="1"/>
      <c r="L360" s="1"/>
      <c r="M360" s="1"/>
      <c r="N360" s="1"/>
      <c r="O360" s="1"/>
      <c r="P360" s="3"/>
      <c r="Q360" s="3"/>
      <c r="R360" s="3"/>
      <c r="S360" s="3"/>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row>
    <row r="361" spans="3:59">
      <c r="C361" s="1"/>
      <c r="H361" s="1"/>
      <c r="I361" s="1"/>
      <c r="J361" s="1"/>
      <c r="K361" s="1"/>
      <c r="L361" s="1"/>
      <c r="M361" s="1"/>
      <c r="N361" s="1"/>
      <c r="O361" s="1"/>
      <c r="P361" s="3"/>
      <c r="Q361" s="3"/>
      <c r="R361" s="3"/>
      <c r="S361" s="3"/>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row>
    <row r="362" spans="3:59">
      <c r="C362" s="1"/>
      <c r="H362" s="1"/>
      <c r="I362" s="1"/>
      <c r="J362" s="1"/>
      <c r="K362" s="1"/>
      <c r="L362" s="1"/>
      <c r="M362" s="1"/>
      <c r="N362" s="1"/>
      <c r="O362" s="1"/>
      <c r="P362" s="3"/>
      <c r="Q362" s="3"/>
      <c r="R362" s="3"/>
      <c r="S362" s="3"/>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row>
    <row r="363" spans="3:59">
      <c r="C363" s="1"/>
      <c r="H363" s="1"/>
      <c r="I363" s="1"/>
      <c r="J363" s="1"/>
      <c r="K363" s="1"/>
      <c r="L363" s="1"/>
      <c r="M363" s="1"/>
      <c r="N363" s="1"/>
      <c r="O363" s="1"/>
      <c r="P363" s="3"/>
      <c r="Q363" s="3"/>
      <c r="R363" s="3"/>
      <c r="S363" s="3"/>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row>
    <row r="364" spans="3:59">
      <c r="C364" s="1"/>
      <c r="H364" s="1"/>
      <c r="I364" s="1"/>
      <c r="J364" s="1"/>
      <c r="K364" s="1"/>
      <c r="L364" s="1"/>
      <c r="M364" s="1"/>
      <c r="N364" s="1"/>
      <c r="O364" s="1"/>
      <c r="P364" s="3"/>
      <c r="Q364" s="3"/>
      <c r="R364" s="3"/>
      <c r="S364" s="3"/>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row>
    <row r="365" spans="3:59">
      <c r="C365" s="1"/>
      <c r="H365" s="1"/>
      <c r="I365" s="1"/>
      <c r="J365" s="1"/>
      <c r="K365" s="1"/>
      <c r="L365" s="1"/>
      <c r="M365" s="1"/>
      <c r="N365" s="1"/>
      <c r="O365" s="1"/>
      <c r="P365" s="3"/>
      <c r="Q365" s="3"/>
      <c r="R365" s="3"/>
      <c r="S365" s="3"/>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row>
    <row r="366" spans="3:59">
      <c r="C366" s="1"/>
      <c r="H366" s="1"/>
      <c r="I366" s="1"/>
      <c r="J366" s="1"/>
      <c r="K366" s="1"/>
      <c r="L366" s="1"/>
      <c r="M366" s="1"/>
      <c r="N366" s="1"/>
      <c r="O366" s="1"/>
      <c r="P366" s="3"/>
      <c r="Q366" s="3"/>
      <c r="R366" s="3"/>
      <c r="S366" s="3"/>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row>
    <row r="367" spans="3:59">
      <c r="C367" s="1"/>
      <c r="H367" s="1"/>
      <c r="I367" s="1"/>
      <c r="J367" s="1"/>
      <c r="K367" s="1"/>
      <c r="L367" s="1"/>
      <c r="M367" s="1"/>
      <c r="N367" s="1"/>
      <c r="O367" s="1"/>
      <c r="P367" s="3"/>
      <c r="Q367" s="3"/>
      <c r="R367" s="3"/>
      <c r="S367" s="3"/>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row>
    <row r="368" spans="3:59">
      <c r="C368" s="1"/>
      <c r="H368" s="1"/>
      <c r="I368" s="1"/>
      <c r="J368" s="1"/>
      <c r="K368" s="1"/>
      <c r="L368" s="1"/>
      <c r="M368" s="1"/>
      <c r="N368" s="1"/>
      <c r="O368" s="1"/>
      <c r="P368" s="3"/>
      <c r="Q368" s="3"/>
      <c r="R368" s="3"/>
      <c r="S368" s="3"/>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row>
    <row r="369" spans="3:59">
      <c r="C369" s="1"/>
      <c r="H369" s="1"/>
      <c r="I369" s="1"/>
      <c r="J369" s="1"/>
      <c r="K369" s="1"/>
      <c r="L369" s="1"/>
      <c r="M369" s="1"/>
      <c r="N369" s="1"/>
      <c r="O369" s="1"/>
      <c r="P369" s="3"/>
      <c r="Q369" s="3"/>
      <c r="R369" s="3"/>
      <c r="S369" s="3"/>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row>
    <row r="370" spans="3:59">
      <c r="C370" s="1"/>
      <c r="H370" s="1"/>
      <c r="I370" s="1"/>
      <c r="J370" s="1"/>
      <c r="K370" s="1"/>
      <c r="L370" s="1"/>
      <c r="M370" s="1"/>
      <c r="N370" s="1"/>
      <c r="O370" s="1"/>
      <c r="P370" s="3"/>
      <c r="Q370" s="3"/>
      <c r="R370" s="3"/>
      <c r="S370" s="3"/>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row>
    <row r="371" spans="3:59">
      <c r="C371" s="1"/>
      <c r="H371" s="1"/>
      <c r="I371" s="1"/>
      <c r="J371" s="1"/>
      <c r="K371" s="1"/>
      <c r="L371" s="1"/>
      <c r="M371" s="1"/>
      <c r="N371" s="1"/>
      <c r="O371" s="1"/>
      <c r="P371" s="3"/>
      <c r="Q371" s="3"/>
      <c r="R371" s="3"/>
      <c r="S371" s="3"/>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row>
    <row r="372" spans="3:59">
      <c r="C372" s="1"/>
      <c r="H372" s="1"/>
      <c r="I372" s="1"/>
      <c r="J372" s="1"/>
      <c r="K372" s="1"/>
      <c r="L372" s="1"/>
      <c r="M372" s="1"/>
      <c r="N372" s="1"/>
      <c r="O372" s="1"/>
      <c r="P372" s="3"/>
      <c r="Q372" s="3"/>
      <c r="R372" s="3"/>
      <c r="S372" s="3"/>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row>
    <row r="373" spans="3:59">
      <c r="C373" s="1"/>
      <c r="H373" s="1"/>
      <c r="I373" s="1"/>
      <c r="J373" s="1"/>
      <c r="K373" s="1"/>
      <c r="L373" s="1"/>
      <c r="M373" s="1"/>
      <c r="N373" s="1"/>
      <c r="O373" s="1"/>
      <c r="P373" s="3"/>
      <c r="Q373" s="3"/>
      <c r="R373" s="3"/>
      <c r="S373" s="3"/>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row>
    <row r="374" spans="3:59">
      <c r="C374" s="1"/>
      <c r="H374" s="1"/>
      <c r="I374" s="1"/>
      <c r="J374" s="1"/>
      <c r="K374" s="1"/>
      <c r="L374" s="1"/>
      <c r="M374" s="1"/>
      <c r="N374" s="1"/>
      <c r="O374" s="1"/>
      <c r="P374" s="3"/>
      <c r="Q374" s="3"/>
      <c r="R374" s="3"/>
      <c r="S374" s="3"/>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row>
    <row r="375" spans="3:59">
      <c r="C375" s="1"/>
      <c r="H375" s="1"/>
      <c r="I375" s="1"/>
      <c r="J375" s="1"/>
      <c r="K375" s="1"/>
      <c r="L375" s="1"/>
      <c r="M375" s="1"/>
      <c r="N375" s="1"/>
      <c r="O375" s="1"/>
      <c r="P375" s="3"/>
      <c r="Q375" s="3"/>
      <c r="R375" s="3"/>
      <c r="S375" s="3"/>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row>
    <row r="376" spans="3:59">
      <c r="C376" s="1"/>
      <c r="H376" s="1"/>
      <c r="I376" s="1"/>
      <c r="J376" s="1"/>
      <c r="K376" s="1"/>
      <c r="L376" s="1"/>
      <c r="M376" s="1"/>
      <c r="N376" s="1"/>
      <c r="O376" s="1"/>
      <c r="P376" s="3"/>
      <c r="Q376" s="3"/>
      <c r="R376" s="3"/>
      <c r="S376" s="3"/>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row>
    <row r="377" spans="3:59">
      <c r="C377" s="1"/>
      <c r="H377" s="1"/>
      <c r="I377" s="1"/>
      <c r="J377" s="1"/>
      <c r="K377" s="1"/>
      <c r="L377" s="1"/>
      <c r="M377" s="1"/>
      <c r="N377" s="1"/>
      <c r="O377" s="1"/>
      <c r="P377" s="3"/>
      <c r="Q377" s="3"/>
      <c r="R377" s="3"/>
      <c r="S377" s="3"/>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row>
    <row r="378" spans="3:59">
      <c r="C378" s="1"/>
      <c r="H378" s="1"/>
      <c r="I378" s="1"/>
      <c r="J378" s="1"/>
      <c r="K378" s="1"/>
      <c r="L378" s="1"/>
      <c r="M378" s="1"/>
      <c r="N378" s="1"/>
      <c r="O378" s="1"/>
      <c r="P378" s="3"/>
      <c r="Q378" s="3"/>
      <c r="R378" s="3"/>
      <c r="S378" s="3"/>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row>
    <row r="379" spans="3:59">
      <c r="C379" s="1"/>
      <c r="H379" s="1"/>
      <c r="I379" s="1"/>
      <c r="J379" s="1"/>
      <c r="K379" s="1"/>
      <c r="L379" s="1"/>
      <c r="M379" s="1"/>
      <c r="N379" s="1"/>
      <c r="O379" s="1"/>
      <c r="P379" s="3"/>
      <c r="Q379" s="3"/>
      <c r="R379" s="3"/>
      <c r="S379" s="3"/>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row>
    <row r="380" spans="3:59">
      <c r="C380" s="1"/>
      <c r="H380" s="1"/>
      <c r="I380" s="1"/>
      <c r="J380" s="1"/>
      <c r="K380" s="1"/>
      <c r="L380" s="1"/>
      <c r="M380" s="1"/>
      <c r="N380" s="1"/>
      <c r="O380" s="1"/>
      <c r="P380" s="3"/>
      <c r="Q380" s="3"/>
      <c r="R380" s="3"/>
      <c r="S380" s="3"/>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row>
    <row r="381" spans="3:59">
      <c r="C381" s="1"/>
      <c r="H381" s="1"/>
      <c r="I381" s="1"/>
      <c r="J381" s="1"/>
      <c r="K381" s="1"/>
      <c r="L381" s="1"/>
      <c r="M381" s="1"/>
      <c r="N381" s="1"/>
      <c r="O381" s="1"/>
      <c r="P381" s="3"/>
      <c r="Q381" s="3"/>
      <c r="R381" s="3"/>
      <c r="S381" s="3"/>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row>
    <row r="382" spans="3:59">
      <c r="C382" s="1"/>
      <c r="H382" s="1"/>
      <c r="I382" s="1"/>
      <c r="J382" s="1"/>
      <c r="K382" s="1"/>
      <c r="L382" s="1"/>
      <c r="M382" s="1"/>
      <c r="N382" s="1"/>
      <c r="O382" s="1"/>
      <c r="P382" s="3"/>
      <c r="Q382" s="3"/>
      <c r="R382" s="3"/>
      <c r="S382" s="3"/>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row>
    <row r="383" spans="3:59">
      <c r="C383" s="1"/>
      <c r="H383" s="1"/>
      <c r="I383" s="1"/>
      <c r="J383" s="1"/>
      <c r="K383" s="1"/>
      <c r="L383" s="1"/>
      <c r="M383" s="1"/>
      <c r="N383" s="1"/>
      <c r="O383" s="1"/>
      <c r="P383" s="3"/>
      <c r="Q383" s="3"/>
      <c r="R383" s="3"/>
      <c r="S383" s="3"/>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row>
    <row r="384" spans="3:59">
      <c r="C384" s="1"/>
      <c r="H384" s="1"/>
      <c r="I384" s="1"/>
      <c r="J384" s="1"/>
      <c r="K384" s="1"/>
      <c r="L384" s="1"/>
      <c r="M384" s="1"/>
      <c r="N384" s="1"/>
      <c r="O384" s="1"/>
      <c r="P384" s="3"/>
      <c r="Q384" s="3"/>
      <c r="R384" s="3"/>
      <c r="S384" s="3"/>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row>
    <row r="385" spans="3:59">
      <c r="C385" s="1"/>
      <c r="H385" s="1"/>
      <c r="I385" s="1"/>
      <c r="J385" s="1"/>
      <c r="K385" s="1"/>
      <c r="L385" s="1"/>
      <c r="M385" s="1"/>
      <c r="N385" s="1"/>
      <c r="O385" s="1"/>
      <c r="P385" s="3"/>
      <c r="Q385" s="3"/>
      <c r="R385" s="3"/>
      <c r="S385" s="3"/>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row>
    <row r="386" spans="3:59">
      <c r="C386" s="1"/>
      <c r="H386" s="1"/>
      <c r="I386" s="1"/>
      <c r="J386" s="1"/>
      <c r="K386" s="1"/>
      <c r="L386" s="1"/>
      <c r="M386" s="1"/>
      <c r="N386" s="1"/>
      <c r="O386" s="1"/>
      <c r="P386" s="3"/>
      <c r="Q386" s="3"/>
      <c r="R386" s="3"/>
      <c r="S386" s="3"/>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row>
    <row r="387" spans="3:59">
      <c r="C387" s="1"/>
      <c r="H387" s="1"/>
      <c r="I387" s="1"/>
      <c r="J387" s="1"/>
      <c r="K387" s="1"/>
      <c r="L387" s="1"/>
      <c r="M387" s="1"/>
      <c r="N387" s="1"/>
      <c r="O387" s="1"/>
      <c r="P387" s="3"/>
      <c r="Q387" s="3"/>
      <c r="R387" s="3"/>
      <c r="S387" s="3"/>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row>
    <row r="388" spans="3:59">
      <c r="C388" s="1"/>
      <c r="H388" s="1"/>
      <c r="I388" s="1"/>
      <c r="J388" s="1"/>
      <c r="K388" s="1"/>
      <c r="L388" s="1"/>
      <c r="M388" s="1"/>
      <c r="N388" s="1"/>
      <c r="O388" s="1"/>
      <c r="P388" s="3"/>
      <c r="Q388" s="3"/>
      <c r="R388" s="3"/>
      <c r="S388" s="3"/>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row>
    <row r="389" spans="3:59">
      <c r="C389" s="1"/>
      <c r="H389" s="1"/>
      <c r="I389" s="1"/>
      <c r="J389" s="1"/>
      <c r="K389" s="1"/>
      <c r="L389" s="1"/>
      <c r="M389" s="1"/>
      <c r="N389" s="1"/>
      <c r="O389" s="1"/>
      <c r="P389" s="3"/>
      <c r="Q389" s="3"/>
      <c r="R389" s="3"/>
      <c r="S389" s="3"/>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row>
    <row r="390" spans="3:59">
      <c r="C390" s="1"/>
      <c r="H390" s="1"/>
      <c r="I390" s="1"/>
      <c r="J390" s="1"/>
      <c r="K390" s="1"/>
      <c r="L390" s="1"/>
      <c r="M390" s="1"/>
      <c r="N390" s="1"/>
      <c r="O390" s="1"/>
      <c r="P390" s="3"/>
      <c r="Q390" s="3"/>
      <c r="R390" s="3"/>
      <c r="S390" s="3"/>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row>
    <row r="391" spans="3:59">
      <c r="C391" s="1"/>
      <c r="H391" s="1"/>
      <c r="I391" s="1"/>
      <c r="J391" s="1"/>
      <c r="K391" s="1"/>
      <c r="L391" s="1"/>
      <c r="M391" s="1"/>
      <c r="N391" s="1"/>
      <c r="O391" s="1"/>
      <c r="P391" s="3"/>
      <c r="Q391" s="3"/>
      <c r="R391" s="3"/>
      <c r="S391" s="3"/>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row>
    <row r="392" spans="3:59">
      <c r="C392" s="1"/>
      <c r="H392" s="1"/>
      <c r="I392" s="1"/>
      <c r="J392" s="1"/>
      <c r="K392" s="1"/>
      <c r="L392" s="1"/>
      <c r="M392" s="1"/>
      <c r="N392" s="1"/>
      <c r="O392" s="1"/>
      <c r="P392" s="3"/>
      <c r="Q392" s="3"/>
      <c r="R392" s="3"/>
      <c r="S392" s="3"/>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row>
    <row r="393" spans="3:59">
      <c r="C393" s="1"/>
      <c r="H393" s="1"/>
      <c r="I393" s="1"/>
      <c r="J393" s="1"/>
      <c r="K393" s="1"/>
      <c r="L393" s="1"/>
      <c r="M393" s="1"/>
      <c r="N393" s="1"/>
      <c r="O393" s="1"/>
      <c r="P393" s="3"/>
      <c r="Q393" s="3"/>
      <c r="R393" s="3"/>
      <c r="S393" s="3"/>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row>
    <row r="394" spans="3:59">
      <c r="C394" s="1"/>
      <c r="H394" s="1"/>
      <c r="I394" s="1"/>
      <c r="J394" s="1"/>
      <c r="K394" s="1"/>
      <c r="L394" s="1"/>
      <c r="M394" s="1"/>
      <c r="N394" s="1"/>
      <c r="O394" s="1"/>
      <c r="P394" s="3"/>
      <c r="Q394" s="3"/>
      <c r="R394" s="3"/>
      <c r="S394" s="3"/>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row>
    <row r="395" spans="3:59">
      <c r="C395" s="1"/>
      <c r="H395" s="1"/>
      <c r="I395" s="1"/>
      <c r="J395" s="1"/>
      <c r="K395" s="1"/>
      <c r="L395" s="1"/>
      <c r="M395" s="1"/>
      <c r="N395" s="1"/>
      <c r="O395" s="1"/>
      <c r="P395" s="3"/>
      <c r="Q395" s="3"/>
      <c r="R395" s="3"/>
      <c r="S395" s="3"/>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row>
    <row r="396" spans="3:59">
      <c r="C396" s="1"/>
      <c r="H396" s="1"/>
      <c r="I396" s="1"/>
      <c r="J396" s="1"/>
      <c r="K396" s="1"/>
      <c r="L396" s="1"/>
      <c r="M396" s="1"/>
      <c r="N396" s="1"/>
      <c r="O396" s="1"/>
      <c r="P396" s="3"/>
      <c r="Q396" s="3"/>
      <c r="R396" s="3"/>
      <c r="S396" s="3"/>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row>
    <row r="397" spans="3:59">
      <c r="C397" s="1"/>
      <c r="H397" s="1"/>
      <c r="I397" s="1"/>
      <c r="J397" s="1"/>
      <c r="K397" s="1"/>
      <c r="L397" s="1"/>
      <c r="M397" s="1"/>
      <c r="N397" s="1"/>
      <c r="O397" s="1"/>
      <c r="P397" s="3"/>
      <c r="Q397" s="3"/>
      <c r="R397" s="3"/>
      <c r="S397" s="3"/>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row>
    <row r="398" spans="3:59">
      <c r="C398" s="1"/>
      <c r="H398" s="1"/>
      <c r="I398" s="1"/>
      <c r="J398" s="1"/>
      <c r="K398" s="1"/>
      <c r="L398" s="1"/>
      <c r="M398" s="1"/>
      <c r="N398" s="1"/>
      <c r="O398" s="1"/>
      <c r="P398" s="3"/>
      <c r="Q398" s="3"/>
      <c r="R398" s="3"/>
      <c r="S398" s="3"/>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row>
    <row r="399" spans="3:59">
      <c r="C399" s="1"/>
      <c r="H399" s="1"/>
      <c r="I399" s="1"/>
      <c r="J399" s="1"/>
      <c r="K399" s="1"/>
      <c r="L399" s="1"/>
      <c r="M399" s="1"/>
      <c r="N399" s="1"/>
      <c r="O399" s="1"/>
      <c r="P399" s="3"/>
      <c r="Q399" s="3"/>
      <c r="R399" s="3"/>
      <c r="S399" s="3"/>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row>
    <row r="400" spans="3:59">
      <c r="C400" s="1"/>
      <c r="H400" s="1"/>
      <c r="I400" s="1"/>
      <c r="J400" s="1"/>
      <c r="K400" s="1"/>
      <c r="L400" s="1"/>
      <c r="M400" s="1"/>
      <c r="N400" s="1"/>
      <c r="O400" s="1"/>
      <c r="P400" s="3"/>
      <c r="Q400" s="3"/>
      <c r="R400" s="3"/>
      <c r="S400" s="3"/>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row>
    <row r="401" spans="3:59">
      <c r="C401" s="1"/>
      <c r="H401" s="1"/>
      <c r="I401" s="1"/>
      <c r="J401" s="1"/>
      <c r="K401" s="1"/>
      <c r="L401" s="1"/>
      <c r="M401" s="1"/>
      <c r="N401" s="1"/>
      <c r="O401" s="1"/>
      <c r="P401" s="3"/>
      <c r="Q401" s="3"/>
      <c r="R401" s="3"/>
      <c r="S401" s="3"/>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row>
    <row r="402" spans="3:59">
      <c r="C402" s="1"/>
      <c r="H402" s="1"/>
      <c r="I402" s="1"/>
      <c r="J402" s="1"/>
      <c r="K402" s="1"/>
      <c r="L402" s="1"/>
      <c r="M402" s="1"/>
      <c r="N402" s="1"/>
      <c r="O402" s="1"/>
      <c r="P402" s="3"/>
      <c r="Q402" s="3"/>
      <c r="R402" s="3"/>
      <c r="S402" s="3"/>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row>
    <row r="403" spans="3:59">
      <c r="C403" s="1"/>
      <c r="H403" s="1"/>
      <c r="I403" s="1"/>
      <c r="J403" s="1"/>
      <c r="K403" s="1"/>
      <c r="L403" s="1"/>
      <c r="M403" s="1"/>
      <c r="N403" s="1"/>
      <c r="O403" s="1"/>
      <c r="P403" s="3"/>
      <c r="Q403" s="3"/>
      <c r="R403" s="3"/>
      <c r="S403" s="3"/>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row>
    <row r="404" spans="3:59">
      <c r="C404" s="1"/>
      <c r="H404" s="1"/>
      <c r="I404" s="1"/>
      <c r="J404" s="1"/>
      <c r="K404" s="1"/>
      <c r="L404" s="1"/>
      <c r="M404" s="1"/>
      <c r="N404" s="1"/>
      <c r="O404" s="1"/>
      <c r="P404" s="3"/>
      <c r="Q404" s="3"/>
      <c r="R404" s="3"/>
      <c r="S404" s="3"/>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row>
    <row r="405" spans="3:59">
      <c r="C405" s="1"/>
      <c r="H405" s="1"/>
      <c r="I405" s="1"/>
      <c r="J405" s="1"/>
      <c r="K405" s="1"/>
      <c r="L405" s="1"/>
      <c r="M405" s="1"/>
      <c r="N405" s="1"/>
      <c r="O405" s="1"/>
      <c r="P405" s="3"/>
      <c r="Q405" s="3"/>
      <c r="R405" s="3"/>
      <c r="S405" s="3"/>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row>
    <row r="406" spans="3:59">
      <c r="C406" s="1"/>
      <c r="H406" s="1"/>
      <c r="I406" s="1"/>
      <c r="J406" s="1"/>
      <c r="K406" s="1"/>
      <c r="L406" s="1"/>
      <c r="M406" s="1"/>
      <c r="N406" s="1"/>
      <c r="O406" s="1"/>
      <c r="P406" s="3"/>
      <c r="Q406" s="3"/>
      <c r="R406" s="3"/>
      <c r="S406" s="3"/>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row>
    <row r="407" spans="3:59">
      <c r="C407" s="1"/>
      <c r="H407" s="1"/>
      <c r="I407" s="1"/>
      <c r="J407" s="1"/>
      <c r="K407" s="1"/>
      <c r="L407" s="1"/>
      <c r="M407" s="1"/>
      <c r="N407" s="1"/>
      <c r="O407" s="1"/>
      <c r="P407" s="3"/>
      <c r="Q407" s="3"/>
      <c r="R407" s="3"/>
      <c r="S407" s="3"/>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row>
    <row r="408" spans="3:59">
      <c r="C408" s="1"/>
      <c r="H408" s="1"/>
      <c r="I408" s="1"/>
      <c r="J408" s="1"/>
      <c r="K408" s="1"/>
      <c r="L408" s="1"/>
      <c r="M408" s="1"/>
      <c r="N408" s="1"/>
      <c r="O408" s="1"/>
      <c r="P408" s="3"/>
      <c r="Q408" s="3"/>
      <c r="R408" s="3"/>
      <c r="S408" s="3"/>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row>
    <row r="409" spans="3:59">
      <c r="C409" s="1"/>
      <c r="H409" s="1"/>
      <c r="I409" s="1"/>
      <c r="J409" s="1"/>
      <c r="K409" s="1"/>
      <c r="L409" s="1"/>
      <c r="M409" s="1"/>
      <c r="N409" s="1"/>
      <c r="O409" s="1"/>
      <c r="P409" s="3"/>
      <c r="Q409" s="3"/>
      <c r="R409" s="3"/>
      <c r="S409" s="3"/>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row>
    <row r="410" spans="3:59">
      <c r="C410" s="1"/>
      <c r="H410" s="1"/>
      <c r="I410" s="1"/>
      <c r="J410" s="1"/>
      <c r="K410" s="1"/>
      <c r="L410" s="1"/>
      <c r="M410" s="1"/>
      <c r="N410" s="1"/>
      <c r="O410" s="1"/>
      <c r="P410" s="3"/>
      <c r="Q410" s="3"/>
      <c r="R410" s="3"/>
      <c r="S410" s="3"/>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row>
    <row r="411" spans="3:59">
      <c r="C411" s="1"/>
      <c r="H411" s="1"/>
      <c r="I411" s="1"/>
      <c r="J411" s="1"/>
      <c r="K411" s="1"/>
      <c r="L411" s="1"/>
      <c r="M411" s="1"/>
      <c r="N411" s="1"/>
      <c r="O411" s="1"/>
      <c r="P411" s="3"/>
      <c r="Q411" s="3"/>
      <c r="R411" s="3"/>
      <c r="S411" s="3"/>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row>
    <row r="412" spans="3:59">
      <c r="C412" s="1"/>
      <c r="H412" s="1"/>
      <c r="I412" s="1"/>
      <c r="J412" s="1"/>
      <c r="K412" s="1"/>
      <c r="L412" s="1"/>
      <c r="M412" s="1"/>
      <c r="N412" s="1"/>
      <c r="O412" s="1"/>
      <c r="P412" s="3"/>
      <c r="Q412" s="3"/>
      <c r="R412" s="3"/>
      <c r="S412" s="3"/>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row>
    <row r="413" spans="3:59">
      <c r="C413" s="1"/>
      <c r="H413" s="1"/>
      <c r="I413" s="1"/>
      <c r="J413" s="1"/>
      <c r="K413" s="1"/>
      <c r="L413" s="1"/>
      <c r="M413" s="1"/>
      <c r="N413" s="1"/>
      <c r="O413" s="1"/>
      <c r="P413" s="3"/>
      <c r="Q413" s="3"/>
      <c r="R413" s="3"/>
      <c r="S413" s="3"/>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row>
    <row r="414" spans="3:59">
      <c r="C414" s="1"/>
      <c r="H414" s="1"/>
      <c r="I414" s="1"/>
      <c r="J414" s="1"/>
      <c r="K414" s="1"/>
      <c r="L414" s="1"/>
      <c r="M414" s="1"/>
      <c r="N414" s="1"/>
      <c r="O414" s="1"/>
      <c r="P414" s="3"/>
      <c r="Q414" s="3"/>
      <c r="R414" s="3"/>
      <c r="S414" s="3"/>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row>
    <row r="415" spans="3:59">
      <c r="C415" s="1"/>
      <c r="H415" s="1"/>
      <c r="I415" s="1"/>
      <c r="J415" s="1"/>
      <c r="K415" s="1"/>
      <c r="L415" s="1"/>
      <c r="M415" s="1"/>
      <c r="N415" s="1"/>
      <c r="O415" s="1"/>
      <c r="P415" s="3"/>
      <c r="Q415" s="3"/>
      <c r="R415" s="3"/>
      <c r="S415" s="3"/>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row>
    <row r="416" spans="3:59">
      <c r="C416" s="1"/>
      <c r="H416" s="1"/>
      <c r="I416" s="1"/>
      <c r="J416" s="1"/>
      <c r="K416" s="1"/>
      <c r="L416" s="1"/>
      <c r="M416" s="1"/>
      <c r="N416" s="1"/>
      <c r="O416" s="1"/>
      <c r="P416" s="3"/>
      <c r="Q416" s="3"/>
      <c r="R416" s="3"/>
      <c r="S416" s="3"/>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row>
    <row r="417" spans="3:59">
      <c r="C417" s="1"/>
      <c r="H417" s="1"/>
      <c r="I417" s="1"/>
      <c r="J417" s="1"/>
      <c r="K417" s="1"/>
      <c r="L417" s="1"/>
      <c r="M417" s="1"/>
      <c r="N417" s="1"/>
      <c r="O417" s="1"/>
      <c r="P417" s="3"/>
      <c r="Q417" s="3"/>
      <c r="R417" s="3"/>
      <c r="S417" s="3"/>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row>
    <row r="418" spans="3:59">
      <c r="C418" s="1"/>
      <c r="H418" s="1"/>
      <c r="I418" s="1"/>
      <c r="J418" s="1"/>
      <c r="K418" s="1"/>
      <c r="L418" s="1"/>
      <c r="M418" s="1"/>
      <c r="N418" s="1"/>
      <c r="O418" s="1"/>
      <c r="P418" s="3"/>
      <c r="Q418" s="3"/>
      <c r="R418" s="3"/>
      <c r="S418" s="3"/>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row>
    <row r="419" spans="3:59">
      <c r="C419" s="1"/>
      <c r="H419" s="1"/>
      <c r="I419" s="1"/>
      <c r="J419" s="1"/>
      <c r="K419" s="1"/>
      <c r="L419" s="1"/>
      <c r="M419" s="1"/>
      <c r="N419" s="1"/>
      <c r="O419" s="1"/>
      <c r="P419" s="3"/>
      <c r="Q419" s="3"/>
      <c r="R419" s="3"/>
      <c r="S419" s="3"/>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row>
    <row r="420" spans="3:59">
      <c r="C420" s="1"/>
      <c r="H420" s="1"/>
      <c r="I420" s="1"/>
      <c r="J420" s="1"/>
      <c r="K420" s="1"/>
      <c r="L420" s="1"/>
      <c r="M420" s="1"/>
      <c r="N420" s="1"/>
      <c r="O420" s="1"/>
      <c r="P420" s="3"/>
      <c r="Q420" s="3"/>
      <c r="R420" s="3"/>
      <c r="S420" s="3"/>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row>
    <row r="421" spans="3:59">
      <c r="C421" s="1"/>
      <c r="H421" s="1"/>
      <c r="I421" s="1"/>
      <c r="J421" s="1"/>
      <c r="K421" s="1"/>
      <c r="L421" s="1"/>
      <c r="M421" s="1"/>
      <c r="N421" s="1"/>
      <c r="O421" s="1"/>
      <c r="P421" s="3"/>
      <c r="Q421" s="3"/>
      <c r="R421" s="3"/>
      <c r="S421" s="3"/>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row>
    <row r="422" spans="3:59">
      <c r="C422" s="1"/>
      <c r="H422" s="1"/>
      <c r="I422" s="1"/>
      <c r="J422" s="1"/>
      <c r="K422" s="1"/>
      <c r="L422" s="1"/>
      <c r="M422" s="1"/>
      <c r="N422" s="1"/>
      <c r="O422" s="1"/>
      <c r="P422" s="3"/>
      <c r="Q422" s="3"/>
      <c r="R422" s="3"/>
      <c r="S422" s="3"/>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row>
    <row r="423" spans="3:59">
      <c r="C423" s="1"/>
      <c r="H423" s="1"/>
      <c r="I423" s="1"/>
      <c r="J423" s="1"/>
      <c r="K423" s="1"/>
      <c r="L423" s="1"/>
      <c r="M423" s="1"/>
      <c r="N423" s="1"/>
      <c r="O423" s="1"/>
      <c r="P423" s="3"/>
      <c r="Q423" s="3"/>
      <c r="R423" s="3"/>
      <c r="S423" s="3"/>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row>
    <row r="424" spans="3:59">
      <c r="C424" s="1"/>
      <c r="H424" s="1"/>
      <c r="I424" s="1"/>
      <c r="J424" s="1"/>
      <c r="K424" s="1"/>
      <c r="L424" s="1"/>
      <c r="M424" s="1"/>
      <c r="N424" s="1"/>
      <c r="O424" s="1"/>
      <c r="P424" s="3"/>
      <c r="Q424" s="3"/>
      <c r="R424" s="3"/>
      <c r="S424" s="3"/>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row>
    <row r="425" spans="3:59">
      <c r="C425" s="1"/>
      <c r="H425" s="1"/>
      <c r="I425" s="1"/>
      <c r="J425" s="1"/>
      <c r="K425" s="1"/>
      <c r="L425" s="1"/>
      <c r="M425" s="1"/>
      <c r="N425" s="1"/>
      <c r="O425" s="1"/>
      <c r="P425" s="3"/>
      <c r="Q425" s="3"/>
      <c r="R425" s="3"/>
      <c r="S425" s="3"/>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row>
    <row r="426" spans="3:59">
      <c r="C426" s="1"/>
      <c r="H426" s="1"/>
      <c r="I426" s="1"/>
      <c r="J426" s="1"/>
      <c r="K426" s="1"/>
      <c r="L426" s="1"/>
      <c r="M426" s="1"/>
      <c r="N426" s="1"/>
      <c r="O426" s="1"/>
      <c r="P426" s="3"/>
      <c r="Q426" s="3"/>
      <c r="R426" s="3"/>
      <c r="S426" s="3"/>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row>
    <row r="427" spans="3:59">
      <c r="C427" s="1"/>
      <c r="H427" s="1"/>
      <c r="I427" s="1"/>
      <c r="J427" s="1"/>
      <c r="K427" s="1"/>
      <c r="L427" s="1"/>
      <c r="M427" s="1"/>
      <c r="N427" s="1"/>
      <c r="O427" s="1"/>
      <c r="P427" s="3"/>
      <c r="Q427" s="3"/>
      <c r="R427" s="3"/>
      <c r="S427" s="3"/>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row>
    <row r="428" spans="3:59">
      <c r="C428" s="1"/>
      <c r="H428" s="1"/>
      <c r="I428" s="1"/>
      <c r="J428" s="1"/>
      <c r="K428" s="1"/>
      <c r="L428" s="1"/>
      <c r="M428" s="1"/>
      <c r="N428" s="1"/>
      <c r="O428" s="1"/>
      <c r="P428" s="3"/>
      <c r="Q428" s="3"/>
      <c r="R428" s="3"/>
      <c r="S428" s="3"/>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row>
    <row r="429" spans="3:59">
      <c r="C429" s="1"/>
      <c r="H429" s="1"/>
      <c r="I429" s="1"/>
      <c r="J429" s="1"/>
      <c r="K429" s="1"/>
      <c r="L429" s="1"/>
      <c r="M429" s="1"/>
      <c r="N429" s="1"/>
      <c r="O429" s="1"/>
      <c r="P429" s="3"/>
      <c r="Q429" s="3"/>
      <c r="R429" s="3"/>
      <c r="S429" s="3"/>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row>
    <row r="430" spans="3:59">
      <c r="C430" s="1"/>
      <c r="H430" s="1"/>
      <c r="I430" s="1"/>
      <c r="J430" s="1"/>
      <c r="K430" s="1"/>
      <c r="L430" s="1"/>
      <c r="M430" s="1"/>
      <c r="N430" s="1"/>
      <c r="O430" s="1"/>
      <c r="P430" s="3"/>
      <c r="Q430" s="3"/>
      <c r="R430" s="3"/>
      <c r="S430" s="3"/>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row>
    <row r="431" spans="3:59">
      <c r="C431" s="1"/>
      <c r="H431" s="1"/>
      <c r="I431" s="1"/>
      <c r="J431" s="1"/>
      <c r="K431" s="1"/>
      <c r="L431" s="1"/>
      <c r="M431" s="1"/>
      <c r="N431" s="1"/>
      <c r="O431" s="1"/>
      <c r="P431" s="3"/>
      <c r="Q431" s="3"/>
      <c r="R431" s="3"/>
      <c r="S431" s="3"/>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row>
    <row r="432" spans="3:59">
      <c r="C432" s="1"/>
      <c r="H432" s="1"/>
      <c r="I432" s="1"/>
      <c r="J432" s="1"/>
      <c r="K432" s="1"/>
      <c r="L432" s="1"/>
      <c r="M432" s="1"/>
      <c r="N432" s="1"/>
      <c r="O432" s="1"/>
      <c r="P432" s="3"/>
      <c r="Q432" s="3"/>
      <c r="R432" s="3"/>
      <c r="S432" s="3"/>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row>
    <row r="433" spans="3:59">
      <c r="C433" s="1"/>
      <c r="H433" s="1"/>
      <c r="I433" s="1"/>
      <c r="J433" s="1"/>
      <c r="K433" s="1"/>
      <c r="L433" s="1"/>
      <c r="M433" s="1"/>
      <c r="N433" s="1"/>
      <c r="O433" s="1"/>
      <c r="P433" s="3"/>
      <c r="Q433" s="3"/>
      <c r="R433" s="3"/>
      <c r="S433" s="3"/>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row>
    <row r="434" spans="3:59">
      <c r="C434" s="1"/>
      <c r="H434" s="1"/>
      <c r="I434" s="1"/>
      <c r="J434" s="1"/>
      <c r="K434" s="1"/>
      <c r="L434" s="1"/>
      <c r="M434" s="1"/>
      <c r="N434" s="1"/>
      <c r="O434" s="1"/>
      <c r="P434" s="3"/>
      <c r="Q434" s="3"/>
      <c r="R434" s="3"/>
      <c r="S434" s="3"/>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row>
    <row r="435" spans="3:59">
      <c r="C435" s="1"/>
      <c r="H435" s="1"/>
      <c r="I435" s="1"/>
      <c r="J435" s="1"/>
      <c r="K435" s="1"/>
      <c r="L435" s="1"/>
      <c r="M435" s="1"/>
      <c r="N435" s="1"/>
      <c r="O435" s="1"/>
      <c r="P435" s="3"/>
      <c r="Q435" s="3"/>
      <c r="R435" s="3"/>
      <c r="S435" s="3"/>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row>
    <row r="436" spans="3:59">
      <c r="C436" s="1"/>
      <c r="H436" s="1"/>
      <c r="I436" s="1"/>
      <c r="J436" s="1"/>
      <c r="K436" s="1"/>
      <c r="L436" s="1"/>
      <c r="M436" s="1"/>
      <c r="N436" s="1"/>
      <c r="O436" s="1"/>
      <c r="P436" s="3"/>
      <c r="Q436" s="3"/>
      <c r="R436" s="3"/>
      <c r="S436" s="3"/>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row>
    <row r="437" spans="3:59">
      <c r="C437" s="1"/>
      <c r="H437" s="1"/>
      <c r="I437" s="1"/>
      <c r="J437" s="1"/>
      <c r="K437" s="1"/>
      <c r="L437" s="1"/>
      <c r="M437" s="1"/>
      <c r="N437" s="1"/>
      <c r="O437" s="1"/>
      <c r="P437" s="3"/>
      <c r="Q437" s="3"/>
      <c r="R437" s="3"/>
      <c r="S437" s="3"/>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row>
    <row r="438" spans="3:59">
      <c r="C438" s="1"/>
      <c r="H438" s="1"/>
      <c r="I438" s="1"/>
      <c r="J438" s="1"/>
      <c r="K438" s="1"/>
      <c r="L438" s="1"/>
      <c r="M438" s="1"/>
      <c r="N438" s="1"/>
      <c r="O438" s="1"/>
      <c r="P438" s="3"/>
      <c r="Q438" s="3"/>
      <c r="R438" s="3"/>
      <c r="S438" s="3"/>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row>
    <row r="439" spans="3:59">
      <c r="C439" s="1"/>
      <c r="H439" s="1"/>
      <c r="I439" s="1"/>
      <c r="J439" s="1"/>
      <c r="K439" s="1"/>
      <c r="L439" s="1"/>
      <c r="M439" s="1"/>
      <c r="N439" s="1"/>
      <c r="O439" s="1"/>
      <c r="P439" s="3"/>
      <c r="Q439" s="3"/>
      <c r="R439" s="3"/>
      <c r="S439" s="3"/>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row>
    <row r="440" spans="3:59">
      <c r="C440" s="1"/>
      <c r="H440" s="1"/>
      <c r="I440" s="1"/>
      <c r="J440" s="1"/>
      <c r="K440" s="1"/>
      <c r="L440" s="1"/>
      <c r="M440" s="1"/>
      <c r="N440" s="1"/>
      <c r="O440" s="1"/>
      <c r="P440" s="3"/>
      <c r="Q440" s="3"/>
      <c r="R440" s="3"/>
      <c r="S440" s="3"/>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row>
    <row r="441" spans="3:59">
      <c r="C441" s="1"/>
      <c r="H441" s="1"/>
      <c r="I441" s="1"/>
      <c r="J441" s="1"/>
      <c r="K441" s="1"/>
      <c r="L441" s="1"/>
      <c r="M441" s="1"/>
      <c r="N441" s="1"/>
      <c r="O441" s="1"/>
      <c r="P441" s="3"/>
      <c r="Q441" s="3"/>
      <c r="R441" s="3"/>
      <c r="S441" s="3"/>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row>
    <row r="442" spans="3:59">
      <c r="C442" s="1"/>
      <c r="H442" s="1"/>
      <c r="I442" s="1"/>
      <c r="J442" s="1"/>
      <c r="K442" s="1"/>
      <c r="L442" s="1"/>
      <c r="M442" s="1"/>
      <c r="N442" s="1"/>
      <c r="O442" s="1"/>
      <c r="P442" s="3"/>
      <c r="Q442" s="3"/>
      <c r="R442" s="3"/>
      <c r="S442" s="3"/>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row>
    <row r="443" spans="3:59">
      <c r="C443" s="1"/>
      <c r="H443" s="1"/>
      <c r="I443" s="1"/>
      <c r="J443" s="1"/>
      <c r="K443" s="1"/>
      <c r="L443" s="1"/>
      <c r="M443" s="1"/>
      <c r="N443" s="1"/>
      <c r="O443" s="1"/>
      <c r="P443" s="3"/>
      <c r="Q443" s="3"/>
      <c r="R443" s="3"/>
      <c r="S443" s="3"/>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row>
    <row r="444" spans="3:59">
      <c r="C444" s="1"/>
      <c r="H444" s="1"/>
      <c r="I444" s="1"/>
      <c r="J444" s="1"/>
      <c r="K444" s="1"/>
      <c r="L444" s="1"/>
      <c r="M444" s="1"/>
      <c r="N444" s="1"/>
      <c r="O444" s="1"/>
      <c r="P444" s="3"/>
      <c r="Q444" s="3"/>
      <c r="R444" s="3"/>
      <c r="S444" s="3"/>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row>
    <row r="445" spans="3:59">
      <c r="C445" s="1"/>
      <c r="H445" s="1"/>
      <c r="I445" s="1"/>
      <c r="J445" s="1"/>
      <c r="K445" s="1"/>
      <c r="L445" s="1"/>
      <c r="M445" s="1"/>
      <c r="N445" s="1"/>
      <c r="O445" s="1"/>
      <c r="P445" s="3"/>
      <c r="Q445" s="3"/>
      <c r="R445" s="3"/>
      <c r="S445" s="3"/>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row>
    <row r="446" spans="3:59">
      <c r="C446" s="1"/>
      <c r="H446" s="1"/>
      <c r="I446" s="1"/>
      <c r="J446" s="1"/>
      <c r="K446" s="1"/>
      <c r="L446" s="1"/>
      <c r="M446" s="1"/>
      <c r="N446" s="1"/>
      <c r="O446" s="1"/>
      <c r="P446" s="3"/>
      <c r="Q446" s="3"/>
      <c r="R446" s="3"/>
      <c r="S446" s="3"/>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row>
    <row r="447" spans="3:59">
      <c r="C447" s="1"/>
      <c r="H447" s="1"/>
      <c r="I447" s="1"/>
      <c r="J447" s="1"/>
      <c r="K447" s="1"/>
      <c r="L447" s="1"/>
      <c r="M447" s="1"/>
      <c r="N447" s="1"/>
      <c r="O447" s="1"/>
      <c r="P447" s="3"/>
      <c r="Q447" s="3"/>
      <c r="R447" s="3"/>
      <c r="S447" s="3"/>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row>
    <row r="448" spans="3:59">
      <c r="C448" s="1"/>
      <c r="H448" s="1"/>
      <c r="I448" s="1"/>
      <c r="J448" s="1"/>
      <c r="K448" s="1"/>
      <c r="L448" s="1"/>
      <c r="M448" s="1"/>
      <c r="N448" s="1"/>
      <c r="O448" s="1"/>
      <c r="P448" s="3"/>
      <c r="Q448" s="3"/>
      <c r="R448" s="3"/>
      <c r="S448" s="3"/>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row>
    <row r="449" spans="3:59">
      <c r="C449" s="1"/>
      <c r="H449" s="1"/>
      <c r="I449" s="1"/>
      <c r="J449" s="1"/>
      <c r="K449" s="1"/>
      <c r="L449" s="1"/>
      <c r="M449" s="1"/>
      <c r="N449" s="1"/>
      <c r="O449" s="1"/>
      <c r="P449" s="3"/>
      <c r="Q449" s="3"/>
      <c r="R449" s="3"/>
      <c r="S449" s="3"/>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row>
    <row r="450" spans="3:59">
      <c r="C450" s="1"/>
      <c r="H450" s="1"/>
      <c r="I450" s="1"/>
      <c r="J450" s="1"/>
      <c r="K450" s="1"/>
      <c r="L450" s="1"/>
      <c r="M450" s="1"/>
      <c r="N450" s="1"/>
      <c r="O450" s="1"/>
      <c r="P450" s="3"/>
      <c r="Q450" s="3"/>
      <c r="R450" s="3"/>
      <c r="S450" s="3"/>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row>
    <row r="451" spans="3:59">
      <c r="C451" s="1"/>
      <c r="H451" s="1"/>
      <c r="I451" s="1"/>
      <c r="J451" s="1"/>
      <c r="K451" s="1"/>
      <c r="L451" s="1"/>
      <c r="M451" s="1"/>
      <c r="N451" s="1"/>
      <c r="O451" s="1"/>
      <c r="P451" s="3"/>
      <c r="Q451" s="3"/>
      <c r="R451" s="3"/>
      <c r="S451" s="3"/>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row>
    <row r="452" spans="3:59">
      <c r="C452" s="1"/>
      <c r="H452" s="1"/>
      <c r="I452" s="1"/>
      <c r="J452" s="1"/>
      <c r="K452" s="1"/>
      <c r="L452" s="1"/>
      <c r="M452" s="1"/>
      <c r="N452" s="1"/>
      <c r="O452" s="1"/>
      <c r="P452" s="3"/>
      <c r="Q452" s="3"/>
      <c r="R452" s="3"/>
      <c r="S452" s="3"/>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row>
    <row r="453" spans="3:59">
      <c r="C453" s="1"/>
      <c r="H453" s="1"/>
      <c r="I453" s="1"/>
      <c r="J453" s="1"/>
      <c r="K453" s="1"/>
      <c r="L453" s="1"/>
      <c r="M453" s="1"/>
      <c r="N453" s="1"/>
      <c r="O453" s="1"/>
      <c r="P453" s="3"/>
      <c r="Q453" s="3"/>
      <c r="R453" s="3"/>
      <c r="S453" s="3"/>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row>
    <row r="454" spans="3:59">
      <c r="C454" s="1"/>
      <c r="H454" s="1"/>
      <c r="I454" s="1"/>
      <c r="J454" s="1"/>
      <c r="K454" s="1"/>
      <c r="L454" s="1"/>
      <c r="M454" s="1"/>
      <c r="N454" s="1"/>
      <c r="O454" s="1"/>
      <c r="P454" s="3"/>
      <c r="Q454" s="3"/>
      <c r="R454" s="3"/>
      <c r="S454" s="3"/>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row>
    <row r="455" spans="3:59">
      <c r="C455" s="1"/>
      <c r="H455" s="1"/>
      <c r="I455" s="1"/>
      <c r="J455" s="1"/>
      <c r="K455" s="1"/>
      <c r="L455" s="1"/>
      <c r="M455" s="1"/>
      <c r="N455" s="1"/>
      <c r="O455" s="1"/>
      <c r="P455" s="3"/>
      <c r="Q455" s="3"/>
      <c r="R455" s="3"/>
      <c r="S455" s="3"/>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row>
    <row r="456" spans="3:59">
      <c r="C456" s="1"/>
      <c r="H456" s="1"/>
      <c r="I456" s="1"/>
      <c r="J456" s="1"/>
      <c r="K456" s="1"/>
      <c r="L456" s="1"/>
      <c r="M456" s="1"/>
      <c r="N456" s="1"/>
      <c r="O456" s="1"/>
      <c r="P456" s="3"/>
      <c r="Q456" s="3"/>
      <c r="R456" s="3"/>
      <c r="S456" s="3"/>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row>
    <row r="457" spans="3:59">
      <c r="C457" s="1"/>
      <c r="H457" s="1"/>
      <c r="I457" s="1"/>
      <c r="J457" s="1"/>
      <c r="K457" s="1"/>
      <c r="L457" s="1"/>
      <c r="M457" s="1"/>
      <c r="N457" s="1"/>
      <c r="O457" s="1"/>
      <c r="P457" s="3"/>
      <c r="Q457" s="3"/>
      <c r="R457" s="3"/>
      <c r="S457" s="3"/>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row>
    <row r="458" spans="3:59">
      <c r="C458" s="1"/>
      <c r="H458" s="1"/>
      <c r="I458" s="1"/>
      <c r="J458" s="1"/>
      <c r="K458" s="1"/>
      <c r="L458" s="1"/>
      <c r="M458" s="1"/>
      <c r="N458" s="1"/>
      <c r="O458" s="1"/>
      <c r="P458" s="3"/>
      <c r="Q458" s="3"/>
      <c r="R458" s="3"/>
      <c r="S458" s="3"/>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row>
    <row r="459" spans="3:59">
      <c r="C459" s="1"/>
      <c r="H459" s="1"/>
      <c r="I459" s="1"/>
      <c r="J459" s="1"/>
      <c r="K459" s="1"/>
      <c r="L459" s="1"/>
      <c r="M459" s="1"/>
      <c r="N459" s="1"/>
      <c r="O459" s="1"/>
      <c r="P459" s="3"/>
      <c r="Q459" s="3"/>
      <c r="R459" s="3"/>
      <c r="S459" s="3"/>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row>
    <row r="460" spans="3:59">
      <c r="C460" s="1"/>
      <c r="H460" s="1"/>
      <c r="I460" s="1"/>
      <c r="J460" s="1"/>
      <c r="K460" s="1"/>
      <c r="L460" s="1"/>
      <c r="M460" s="1"/>
      <c r="N460" s="1"/>
      <c r="O460" s="1"/>
      <c r="P460" s="3"/>
      <c r="Q460" s="3"/>
      <c r="R460" s="3"/>
      <c r="S460" s="3"/>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row>
    <row r="461" spans="3:59">
      <c r="C461" s="1"/>
      <c r="H461" s="1"/>
      <c r="I461" s="1"/>
      <c r="J461" s="1"/>
      <c r="K461" s="1"/>
      <c r="L461" s="1"/>
      <c r="M461" s="1"/>
      <c r="N461" s="1"/>
      <c r="O461" s="1"/>
      <c r="P461" s="3"/>
      <c r="Q461" s="3"/>
      <c r="R461" s="3"/>
      <c r="S461" s="3"/>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row>
    <row r="462" spans="3:59">
      <c r="C462" s="1"/>
      <c r="H462" s="1"/>
      <c r="I462" s="1"/>
      <c r="J462" s="1"/>
      <c r="K462" s="1"/>
      <c r="L462" s="1"/>
      <c r="M462" s="1"/>
      <c r="N462" s="1"/>
      <c r="O462" s="1"/>
      <c r="P462" s="3"/>
      <c r="Q462" s="3"/>
      <c r="R462" s="3"/>
      <c r="S462" s="3"/>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row>
    <row r="463" spans="3:59">
      <c r="C463" s="1"/>
      <c r="H463" s="1"/>
      <c r="I463" s="1"/>
      <c r="J463" s="1"/>
      <c r="K463" s="1"/>
      <c r="L463" s="1"/>
      <c r="M463" s="1"/>
      <c r="N463" s="1"/>
      <c r="O463" s="1"/>
      <c r="P463" s="3"/>
      <c r="Q463" s="3"/>
      <c r="R463" s="3"/>
      <c r="S463" s="3"/>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row>
    <row r="464" spans="3:59">
      <c r="C464" s="1"/>
      <c r="H464" s="1"/>
      <c r="I464" s="1"/>
      <c r="J464" s="1"/>
      <c r="K464" s="1"/>
      <c r="L464" s="1"/>
      <c r="M464" s="1"/>
      <c r="N464" s="1"/>
      <c r="O464" s="1"/>
      <c r="P464" s="3"/>
      <c r="Q464" s="3"/>
      <c r="R464" s="3"/>
      <c r="S464" s="3"/>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row>
    <row r="465" spans="3:59">
      <c r="C465" s="1"/>
      <c r="H465" s="1"/>
      <c r="I465" s="1"/>
      <c r="J465" s="1"/>
      <c r="K465" s="1"/>
      <c r="L465" s="1"/>
      <c r="M465" s="1"/>
      <c r="N465" s="1"/>
      <c r="O465" s="1"/>
      <c r="P465" s="3"/>
      <c r="Q465" s="3"/>
      <c r="R465" s="3"/>
      <c r="S465" s="3"/>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row>
    <row r="466" spans="3:59">
      <c r="C466" s="1"/>
      <c r="H466" s="1"/>
      <c r="I466" s="1"/>
      <c r="J466" s="1"/>
      <c r="K466" s="1"/>
      <c r="L466" s="1"/>
      <c r="M466" s="1"/>
      <c r="N466" s="1"/>
      <c r="O466" s="1"/>
      <c r="P466" s="3"/>
      <c r="Q466" s="3"/>
      <c r="R466" s="3"/>
      <c r="S466" s="3"/>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row>
    <row r="467" spans="3:59">
      <c r="C467" s="1"/>
      <c r="H467" s="1"/>
      <c r="I467" s="1"/>
      <c r="J467" s="1"/>
      <c r="K467" s="1"/>
      <c r="L467" s="1"/>
      <c r="M467" s="1"/>
      <c r="N467" s="1"/>
      <c r="O467" s="1"/>
      <c r="P467" s="3"/>
      <c r="Q467" s="3"/>
      <c r="R467" s="3"/>
      <c r="S467" s="3"/>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row>
    <row r="468" spans="3:59">
      <c r="C468" s="1"/>
      <c r="H468" s="1"/>
      <c r="I468" s="1"/>
      <c r="J468" s="1"/>
      <c r="K468" s="1"/>
      <c r="L468" s="1"/>
      <c r="M468" s="1"/>
      <c r="N468" s="1"/>
      <c r="O468" s="1"/>
      <c r="P468" s="3"/>
      <c r="Q468" s="3"/>
      <c r="R468" s="3"/>
      <c r="S468" s="3"/>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row>
    <row r="469" spans="3:59">
      <c r="C469" s="1"/>
      <c r="H469" s="1"/>
      <c r="I469" s="1"/>
      <c r="J469" s="1"/>
      <c r="K469" s="1"/>
      <c r="L469" s="1"/>
      <c r="M469" s="1"/>
      <c r="N469" s="1"/>
      <c r="O469" s="1"/>
      <c r="P469" s="3"/>
      <c r="Q469" s="3"/>
      <c r="R469" s="3"/>
      <c r="S469" s="3"/>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row>
    <row r="470" spans="3:59">
      <c r="C470" s="1"/>
      <c r="H470" s="1"/>
      <c r="I470" s="1"/>
      <c r="J470" s="1"/>
      <c r="K470" s="1"/>
      <c r="L470" s="1"/>
      <c r="M470" s="1"/>
      <c r="N470" s="1"/>
      <c r="O470" s="1"/>
      <c r="P470" s="3"/>
      <c r="Q470" s="3"/>
      <c r="R470" s="3"/>
      <c r="S470" s="3"/>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row>
    <row r="471" spans="3:59">
      <c r="C471" s="1"/>
      <c r="H471" s="1"/>
      <c r="I471" s="1"/>
      <c r="J471" s="1"/>
      <c r="K471" s="1"/>
      <c r="L471" s="1"/>
      <c r="M471" s="1"/>
      <c r="N471" s="1"/>
      <c r="O471" s="1"/>
      <c r="P471" s="3"/>
      <c r="Q471" s="3"/>
      <c r="R471" s="3"/>
      <c r="S471" s="3"/>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row>
    <row r="472" spans="3:59">
      <c r="C472" s="1"/>
      <c r="H472" s="1"/>
      <c r="I472" s="1"/>
      <c r="J472" s="1"/>
      <c r="K472" s="1"/>
      <c r="L472" s="1"/>
      <c r="M472" s="1"/>
      <c r="N472" s="1"/>
      <c r="O472" s="1"/>
      <c r="P472" s="3"/>
      <c r="Q472" s="3"/>
      <c r="R472" s="3"/>
      <c r="S472" s="3"/>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row>
    <row r="473" spans="3:59">
      <c r="C473" s="1"/>
      <c r="H473" s="1"/>
      <c r="I473" s="1"/>
      <c r="J473" s="1"/>
      <c r="K473" s="1"/>
      <c r="L473" s="1"/>
      <c r="M473" s="1"/>
      <c r="N473" s="1"/>
      <c r="O473" s="1"/>
      <c r="P473" s="3"/>
      <c r="Q473" s="3"/>
      <c r="R473" s="3"/>
      <c r="S473" s="3"/>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row>
    <row r="474" spans="3:59">
      <c r="C474" s="1"/>
      <c r="H474" s="1"/>
      <c r="I474" s="1"/>
      <c r="J474" s="1"/>
      <c r="K474" s="1"/>
      <c r="L474" s="1"/>
      <c r="M474" s="1"/>
      <c r="N474" s="1"/>
      <c r="O474" s="1"/>
      <c r="P474" s="3"/>
      <c r="Q474" s="3"/>
      <c r="R474" s="3"/>
      <c r="S474" s="3"/>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row>
    <row r="475" spans="3:59">
      <c r="C475" s="1"/>
      <c r="H475" s="1"/>
      <c r="I475" s="1"/>
      <c r="J475" s="1"/>
      <c r="K475" s="1"/>
      <c r="L475" s="1"/>
      <c r="M475" s="1"/>
      <c r="N475" s="1"/>
      <c r="O475" s="1"/>
      <c r="P475" s="3"/>
      <c r="Q475" s="3"/>
      <c r="R475" s="3"/>
      <c r="S475" s="3"/>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row>
    <row r="476" spans="3:59">
      <c r="C476" s="1"/>
      <c r="H476" s="1"/>
      <c r="I476" s="1"/>
      <c r="J476" s="1"/>
      <c r="K476" s="1"/>
      <c r="L476" s="1"/>
      <c r="M476" s="1"/>
      <c r="N476" s="1"/>
      <c r="O476" s="1"/>
      <c r="P476" s="3"/>
      <c r="Q476" s="3"/>
      <c r="R476" s="3"/>
      <c r="S476" s="3"/>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row>
    <row r="477" spans="3:59">
      <c r="C477" s="1"/>
      <c r="H477" s="1"/>
      <c r="I477" s="1"/>
      <c r="J477" s="1"/>
      <c r="K477" s="1"/>
      <c r="L477" s="1"/>
      <c r="M477" s="1"/>
      <c r="N477" s="1"/>
      <c r="O477" s="1"/>
      <c r="P477" s="3"/>
      <c r="Q477" s="3"/>
      <c r="R477" s="3"/>
      <c r="S477" s="3"/>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row>
    <row r="478" spans="3:59">
      <c r="C478" s="1"/>
      <c r="H478" s="1"/>
      <c r="I478" s="1"/>
      <c r="J478" s="1"/>
      <c r="K478" s="1"/>
      <c r="L478" s="1"/>
      <c r="M478" s="1"/>
      <c r="N478" s="1"/>
      <c r="O478" s="1"/>
      <c r="P478" s="3"/>
      <c r="Q478" s="3"/>
      <c r="R478" s="3"/>
      <c r="S478" s="3"/>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row>
    <row r="479" spans="3:59">
      <c r="C479" s="1"/>
      <c r="H479" s="1"/>
      <c r="I479" s="1"/>
      <c r="J479" s="1"/>
      <c r="K479" s="1"/>
      <c r="L479" s="1"/>
      <c r="M479" s="1"/>
      <c r="N479" s="1"/>
      <c r="O479" s="1"/>
      <c r="P479" s="3"/>
      <c r="Q479" s="3"/>
      <c r="R479" s="3"/>
      <c r="S479" s="3"/>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row>
    <row r="480" spans="3:59">
      <c r="C480" s="1"/>
      <c r="H480" s="1"/>
      <c r="I480" s="1"/>
      <c r="J480" s="1"/>
      <c r="K480" s="1"/>
      <c r="L480" s="1"/>
      <c r="M480" s="1"/>
      <c r="N480" s="1"/>
      <c r="O480" s="1"/>
      <c r="P480" s="3"/>
      <c r="Q480" s="3"/>
      <c r="R480" s="3"/>
      <c r="S480" s="3"/>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row>
    <row r="481" spans="3:59">
      <c r="C481" s="1"/>
      <c r="H481" s="1"/>
      <c r="I481" s="1"/>
      <c r="J481" s="1"/>
      <c r="K481" s="1"/>
      <c r="L481" s="1"/>
      <c r="M481" s="1"/>
      <c r="N481" s="1"/>
      <c r="O481" s="1"/>
      <c r="P481" s="3"/>
      <c r="Q481" s="3"/>
      <c r="R481" s="3"/>
      <c r="S481" s="3"/>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row>
    <row r="482" spans="3:59">
      <c r="C482" s="1"/>
      <c r="H482" s="1"/>
      <c r="I482" s="1"/>
      <c r="J482" s="1"/>
      <c r="K482" s="1"/>
      <c r="L482" s="1"/>
      <c r="M482" s="1"/>
      <c r="N482" s="1"/>
      <c r="O482" s="1"/>
      <c r="P482" s="3"/>
      <c r="Q482" s="3"/>
      <c r="R482" s="3"/>
      <c r="S482" s="3"/>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row>
    <row r="483" spans="3:59">
      <c r="C483" s="1"/>
      <c r="H483" s="1"/>
      <c r="I483" s="1"/>
      <c r="J483" s="1"/>
      <c r="K483" s="1"/>
      <c r="L483" s="1"/>
      <c r="M483" s="1"/>
      <c r="N483" s="1"/>
      <c r="O483" s="1"/>
      <c r="P483" s="3"/>
      <c r="Q483" s="3"/>
      <c r="R483" s="3"/>
      <c r="S483" s="3"/>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row>
    <row r="484" spans="3:59">
      <c r="C484" s="1"/>
      <c r="H484" s="1"/>
      <c r="I484" s="1"/>
      <c r="J484" s="1"/>
      <c r="K484" s="1"/>
      <c r="L484" s="1"/>
      <c r="M484" s="1"/>
      <c r="N484" s="1"/>
      <c r="O484" s="1"/>
      <c r="P484" s="3"/>
      <c r="Q484" s="3"/>
      <c r="R484" s="3"/>
      <c r="S484" s="3"/>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row>
    <row r="485" spans="3:59">
      <c r="C485" s="1"/>
      <c r="H485" s="1"/>
      <c r="I485" s="1"/>
      <c r="J485" s="1"/>
      <c r="K485" s="1"/>
      <c r="L485" s="1"/>
      <c r="M485" s="1"/>
      <c r="N485" s="1"/>
      <c r="O485" s="1"/>
      <c r="P485" s="3"/>
      <c r="Q485" s="3"/>
      <c r="R485" s="3"/>
      <c r="S485" s="3"/>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row>
    <row r="486" spans="3:59">
      <c r="C486" s="1"/>
      <c r="H486" s="1"/>
      <c r="I486" s="1"/>
      <c r="J486" s="1"/>
      <c r="K486" s="1"/>
      <c r="L486" s="1"/>
      <c r="M486" s="1"/>
      <c r="N486" s="1"/>
      <c r="O486" s="1"/>
      <c r="P486" s="3"/>
      <c r="Q486" s="3"/>
      <c r="R486" s="3"/>
      <c r="S486" s="3"/>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row>
    <row r="487" spans="3:59">
      <c r="C487" s="1"/>
      <c r="H487" s="1"/>
      <c r="I487" s="1"/>
      <c r="J487" s="1"/>
      <c r="K487" s="1"/>
      <c r="L487" s="1"/>
      <c r="M487" s="1"/>
      <c r="N487" s="1"/>
      <c r="O487" s="1"/>
      <c r="P487" s="3"/>
      <c r="Q487" s="3"/>
      <c r="R487" s="3"/>
      <c r="S487" s="3"/>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row>
    <row r="488" spans="3:59">
      <c r="C488" s="1"/>
      <c r="H488" s="1"/>
      <c r="I488" s="1"/>
      <c r="J488" s="1"/>
      <c r="K488" s="1"/>
      <c r="L488" s="1"/>
      <c r="M488" s="1"/>
      <c r="N488" s="1"/>
      <c r="O488" s="1"/>
      <c r="P488" s="3"/>
      <c r="Q488" s="3"/>
      <c r="R488" s="3"/>
      <c r="S488" s="3"/>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row>
    <row r="489" spans="3:59">
      <c r="C489" s="1"/>
      <c r="H489" s="1"/>
      <c r="I489" s="1"/>
      <c r="J489" s="1"/>
      <c r="K489" s="1"/>
      <c r="L489" s="1"/>
      <c r="M489" s="1"/>
      <c r="N489" s="1"/>
      <c r="O489" s="1"/>
      <c r="P489" s="3"/>
      <c r="Q489" s="3"/>
      <c r="R489" s="3"/>
      <c r="S489" s="3"/>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row>
    <row r="490" spans="3:59">
      <c r="C490" s="1"/>
      <c r="H490" s="1"/>
      <c r="I490" s="1"/>
      <c r="J490" s="1"/>
      <c r="K490" s="1"/>
      <c r="L490" s="1"/>
      <c r="M490" s="1"/>
      <c r="N490" s="1"/>
      <c r="O490" s="1"/>
      <c r="P490" s="3"/>
      <c r="Q490" s="3"/>
      <c r="R490" s="3"/>
      <c r="S490" s="3"/>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row>
    <row r="491" spans="3:59">
      <c r="C491" s="1"/>
      <c r="H491" s="1"/>
      <c r="I491" s="1"/>
      <c r="J491" s="1"/>
      <c r="K491" s="1"/>
      <c r="L491" s="1"/>
      <c r="M491" s="1"/>
      <c r="N491" s="1"/>
      <c r="O491" s="1"/>
      <c r="P491" s="3"/>
      <c r="Q491" s="3"/>
      <c r="R491" s="3"/>
      <c r="S491" s="3"/>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row>
    <row r="492" spans="3:59">
      <c r="C492" s="1"/>
      <c r="H492" s="1"/>
      <c r="I492" s="1"/>
      <c r="J492" s="1"/>
      <c r="K492" s="1"/>
      <c r="L492" s="1"/>
      <c r="M492" s="1"/>
      <c r="N492" s="1"/>
      <c r="O492" s="1"/>
      <c r="P492" s="3"/>
      <c r="Q492" s="3"/>
      <c r="R492" s="3"/>
      <c r="S492" s="3"/>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row>
    <row r="493" spans="3:59">
      <c r="C493" s="1"/>
      <c r="H493" s="1"/>
      <c r="I493" s="1"/>
      <c r="J493" s="1"/>
      <c r="K493" s="1"/>
      <c r="L493" s="1"/>
      <c r="M493" s="1"/>
      <c r="N493" s="1"/>
      <c r="O493" s="1"/>
      <c r="P493" s="3"/>
      <c r="Q493" s="3"/>
      <c r="R493" s="3"/>
      <c r="S493" s="3"/>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row>
    <row r="494" spans="3:59">
      <c r="C494" s="1"/>
      <c r="H494" s="1"/>
      <c r="I494" s="1"/>
      <c r="J494" s="1"/>
      <c r="K494" s="1"/>
      <c r="L494" s="1"/>
      <c r="M494" s="1"/>
      <c r="N494" s="1"/>
      <c r="O494" s="1"/>
      <c r="P494" s="3"/>
      <c r="Q494" s="3"/>
      <c r="R494" s="3"/>
      <c r="S494" s="3"/>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row>
    <row r="495" spans="3:59">
      <c r="C495" s="1"/>
      <c r="H495" s="1"/>
      <c r="I495" s="1"/>
      <c r="J495" s="1"/>
      <c r="K495" s="1"/>
      <c r="L495" s="1"/>
      <c r="M495" s="1"/>
      <c r="N495" s="1"/>
      <c r="O495" s="1"/>
      <c r="P495" s="3"/>
      <c r="Q495" s="3"/>
      <c r="R495" s="3"/>
      <c r="S495" s="3"/>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row>
    <row r="496" spans="3:59">
      <c r="C496" s="1"/>
      <c r="H496" s="1"/>
      <c r="I496" s="1"/>
      <c r="J496" s="1"/>
      <c r="K496" s="1"/>
      <c r="L496" s="1"/>
      <c r="M496" s="1"/>
      <c r="N496" s="1"/>
      <c r="O496" s="1"/>
      <c r="P496" s="3"/>
      <c r="Q496" s="3"/>
      <c r="R496" s="3"/>
      <c r="S496" s="3"/>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row>
    <row r="497" spans="3:59">
      <c r="C497" s="1"/>
      <c r="H497" s="1"/>
      <c r="I497" s="1"/>
      <c r="J497" s="1"/>
      <c r="K497" s="1"/>
      <c r="L497" s="1"/>
      <c r="M497" s="1"/>
      <c r="N497" s="1"/>
      <c r="O497" s="1"/>
      <c r="P497" s="3"/>
      <c r="Q497" s="3"/>
      <c r="R497" s="3"/>
      <c r="S497" s="3"/>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row>
    <row r="498" spans="3:59">
      <c r="C498" s="1"/>
      <c r="H498" s="1"/>
      <c r="I498" s="1"/>
      <c r="J498" s="1"/>
      <c r="K498" s="1"/>
      <c r="L498" s="1"/>
      <c r="M498" s="1"/>
      <c r="N498" s="1"/>
      <c r="O498" s="1"/>
      <c r="P498" s="3"/>
      <c r="Q498" s="3"/>
      <c r="R498" s="3"/>
      <c r="S498" s="3"/>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row>
    <row r="499" spans="3:59">
      <c r="C499" s="1"/>
      <c r="H499" s="1"/>
      <c r="I499" s="1"/>
      <c r="J499" s="1"/>
      <c r="K499" s="1"/>
      <c r="L499" s="1"/>
      <c r="M499" s="1"/>
      <c r="N499" s="1"/>
      <c r="O499" s="1"/>
      <c r="P499" s="3"/>
      <c r="Q499" s="3"/>
      <c r="R499" s="3"/>
      <c r="S499" s="3"/>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row>
    <row r="500" spans="3:59">
      <c r="C500" s="1"/>
      <c r="H500" s="1"/>
      <c r="I500" s="1"/>
      <c r="J500" s="1"/>
      <c r="K500" s="1"/>
      <c r="L500" s="1"/>
      <c r="M500" s="1"/>
      <c r="N500" s="1"/>
      <c r="O500" s="1"/>
      <c r="P500" s="3"/>
      <c r="Q500" s="3"/>
      <c r="R500" s="3"/>
      <c r="S500" s="3"/>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row>
    <row r="501" spans="3:59">
      <c r="C501" s="1"/>
      <c r="H501" s="1"/>
      <c r="I501" s="1"/>
      <c r="J501" s="1"/>
      <c r="K501" s="1"/>
      <c r="L501" s="1"/>
      <c r="M501" s="1"/>
      <c r="N501" s="1"/>
      <c r="O501" s="1"/>
      <c r="P501" s="3"/>
      <c r="Q501" s="3"/>
      <c r="R501" s="3"/>
      <c r="S501" s="3"/>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row>
    <row r="502" spans="3:59">
      <c r="C502" s="1"/>
      <c r="H502" s="1"/>
      <c r="I502" s="1"/>
      <c r="J502" s="1"/>
      <c r="K502" s="1"/>
      <c r="L502" s="1"/>
      <c r="M502" s="1"/>
      <c r="N502" s="1"/>
      <c r="O502" s="1"/>
      <c r="P502" s="3"/>
      <c r="Q502" s="3"/>
      <c r="R502" s="3"/>
      <c r="S502" s="3"/>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row>
    <row r="503" spans="3:59">
      <c r="C503" s="1"/>
      <c r="H503" s="1"/>
      <c r="I503" s="1"/>
      <c r="J503" s="1"/>
      <c r="K503" s="1"/>
      <c r="L503" s="1"/>
      <c r="M503" s="1"/>
      <c r="N503" s="1"/>
      <c r="O503" s="1"/>
      <c r="P503" s="3"/>
      <c r="Q503" s="3"/>
      <c r="R503" s="3"/>
      <c r="S503" s="3"/>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row>
    <row r="504" spans="3:59">
      <c r="C504" s="1"/>
      <c r="H504" s="1"/>
      <c r="I504" s="1"/>
      <c r="J504" s="1"/>
      <c r="K504" s="1"/>
      <c r="L504" s="1"/>
      <c r="M504" s="1"/>
      <c r="N504" s="1"/>
      <c r="O504" s="1"/>
      <c r="P504" s="3"/>
      <c r="Q504" s="3"/>
      <c r="R504" s="3"/>
      <c r="S504" s="3"/>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row>
    <row r="505" spans="3:59">
      <c r="C505" s="1"/>
      <c r="H505" s="1"/>
      <c r="I505" s="1"/>
      <c r="J505" s="1"/>
      <c r="K505" s="1"/>
      <c r="L505" s="1"/>
      <c r="M505" s="1"/>
      <c r="N505" s="1"/>
      <c r="O505" s="1"/>
      <c r="P505" s="3"/>
      <c r="Q505" s="3"/>
      <c r="R505" s="3"/>
      <c r="S505" s="3"/>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row>
    <row r="506" spans="3:59">
      <c r="C506" s="1"/>
      <c r="H506" s="1"/>
      <c r="I506" s="1"/>
      <c r="J506" s="1"/>
      <c r="K506" s="1"/>
      <c r="L506" s="1"/>
      <c r="M506" s="1"/>
      <c r="N506" s="1"/>
      <c r="O506" s="1"/>
      <c r="P506" s="3"/>
      <c r="Q506" s="3"/>
      <c r="R506" s="3"/>
      <c r="S506" s="3"/>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row>
    <row r="507" spans="3:59">
      <c r="C507" s="1"/>
      <c r="H507" s="1"/>
      <c r="I507" s="1"/>
      <c r="J507" s="1"/>
      <c r="K507" s="1"/>
      <c r="L507" s="1"/>
      <c r="M507" s="1"/>
      <c r="N507" s="1"/>
      <c r="O507" s="1"/>
      <c r="P507" s="3"/>
      <c r="Q507" s="3"/>
      <c r="R507" s="3"/>
      <c r="S507" s="3"/>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row>
    <row r="508" spans="3:59">
      <c r="C508" s="1"/>
      <c r="H508" s="1"/>
      <c r="I508" s="1"/>
      <c r="J508" s="1"/>
      <c r="K508" s="1"/>
      <c r="L508" s="1"/>
      <c r="M508" s="1"/>
      <c r="N508" s="1"/>
      <c r="O508" s="1"/>
      <c r="P508" s="3"/>
      <c r="Q508" s="3"/>
      <c r="R508" s="3"/>
      <c r="S508" s="3"/>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row>
    <row r="509" spans="3:59">
      <c r="C509" s="1"/>
      <c r="H509" s="1"/>
      <c r="I509" s="1"/>
      <c r="J509" s="1"/>
      <c r="K509" s="1"/>
      <c r="L509" s="1"/>
      <c r="M509" s="1"/>
      <c r="N509" s="1"/>
      <c r="O509" s="1"/>
      <c r="P509" s="3"/>
      <c r="Q509" s="3"/>
      <c r="R509" s="3"/>
      <c r="S509" s="3"/>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row>
    <row r="510" spans="3:59">
      <c r="C510" s="1"/>
      <c r="H510" s="1"/>
      <c r="I510" s="1"/>
      <c r="J510" s="1"/>
      <c r="K510" s="1"/>
      <c r="L510" s="1"/>
      <c r="M510" s="1"/>
      <c r="N510" s="1"/>
      <c r="O510" s="1"/>
      <c r="P510" s="3"/>
      <c r="Q510" s="3"/>
      <c r="R510" s="3"/>
      <c r="S510" s="3"/>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row>
    <row r="511" spans="3:59">
      <c r="C511" s="1"/>
      <c r="H511" s="1"/>
      <c r="I511" s="1"/>
      <c r="J511" s="1"/>
      <c r="K511" s="1"/>
      <c r="L511" s="1"/>
      <c r="M511" s="1"/>
      <c r="N511" s="1"/>
      <c r="O511" s="1"/>
      <c r="P511" s="3"/>
      <c r="Q511" s="3"/>
      <c r="R511" s="3"/>
      <c r="S511" s="3"/>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row>
    <row r="512" spans="3:59">
      <c r="C512" s="1"/>
      <c r="H512" s="1"/>
      <c r="I512" s="1"/>
      <c r="J512" s="1"/>
      <c r="K512" s="1"/>
      <c r="L512" s="1"/>
      <c r="M512" s="1"/>
      <c r="N512" s="1"/>
      <c r="O512" s="1"/>
      <c r="P512" s="3"/>
      <c r="Q512" s="3"/>
      <c r="R512" s="3"/>
      <c r="S512" s="3"/>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row>
    <row r="513" spans="8:19">
      <c r="H513" s="1"/>
      <c r="I513" s="1"/>
      <c r="J513" s="1"/>
      <c r="K513" s="1"/>
      <c r="L513" s="1"/>
      <c r="M513" s="1"/>
      <c r="N513" s="1"/>
      <c r="O513" s="1"/>
      <c r="P513" s="3"/>
      <c r="Q513" s="3"/>
      <c r="R513" s="3"/>
      <c r="S513" s="3"/>
    </row>
    <row r="514" spans="8:19">
      <c r="H514" s="1"/>
      <c r="I514" s="1"/>
      <c r="J514" s="1"/>
      <c r="K514" s="1"/>
      <c r="L514" s="1"/>
      <c r="M514" s="1"/>
      <c r="N514" s="1"/>
      <c r="O514" s="1"/>
      <c r="P514" s="3"/>
      <c r="Q514" s="3"/>
      <c r="R514" s="3"/>
      <c r="S514" s="3"/>
    </row>
    <row r="515" spans="8:19">
      <c r="H515" s="1"/>
      <c r="I515" s="1"/>
      <c r="J515" s="1"/>
      <c r="K515" s="1"/>
      <c r="L515" s="1"/>
      <c r="M515" s="1"/>
      <c r="N515" s="1"/>
      <c r="O515" s="1"/>
      <c r="P515" s="3"/>
      <c r="Q515" s="3"/>
      <c r="R515" s="3"/>
      <c r="S515" s="3"/>
    </row>
    <row r="516" spans="8:19">
      <c r="H516" s="1"/>
      <c r="I516" s="1"/>
      <c r="J516" s="1"/>
      <c r="K516" s="1"/>
      <c r="L516" s="1"/>
      <c r="M516" s="1"/>
      <c r="N516" s="1"/>
      <c r="O516" s="1"/>
      <c r="P516" s="3"/>
      <c r="Q516" s="3"/>
      <c r="R516" s="3"/>
      <c r="S516" s="3"/>
    </row>
    <row r="517" spans="8:19">
      <c r="H517" s="1"/>
      <c r="I517" s="1"/>
      <c r="J517" s="1"/>
      <c r="K517" s="1"/>
      <c r="L517" s="1"/>
      <c r="M517" s="1"/>
      <c r="N517" s="1"/>
      <c r="O517" s="1"/>
      <c r="P517" s="3"/>
      <c r="Q517" s="3"/>
      <c r="R517" s="3"/>
      <c r="S517" s="3"/>
    </row>
    <row r="518" spans="8:19">
      <c r="H518" s="1"/>
      <c r="I518" s="1"/>
      <c r="J518" s="1"/>
      <c r="K518" s="1"/>
      <c r="L518" s="1"/>
      <c r="M518" s="1"/>
      <c r="N518" s="1"/>
      <c r="O518" s="1"/>
      <c r="P518" s="3"/>
      <c r="Q518" s="3"/>
      <c r="R518" s="3"/>
      <c r="S518" s="3"/>
    </row>
    <row r="519" spans="8:19">
      <c r="H519" s="1"/>
      <c r="I519" s="1"/>
      <c r="J519" s="1"/>
      <c r="K519" s="1"/>
      <c r="L519" s="1"/>
      <c r="M519" s="1"/>
      <c r="N519" s="1"/>
      <c r="O519" s="1"/>
      <c r="P519" s="3"/>
      <c r="Q519" s="3"/>
      <c r="R519" s="3"/>
      <c r="S519" s="3"/>
    </row>
    <row r="520" spans="8:19">
      <c r="H520" s="1"/>
      <c r="I520" s="1"/>
      <c r="J520" s="1"/>
      <c r="K520" s="1"/>
      <c r="L520" s="1"/>
      <c r="M520" s="1"/>
      <c r="N520" s="1"/>
      <c r="O520" s="1"/>
      <c r="P520" s="3"/>
      <c r="Q520" s="3"/>
      <c r="R520" s="3"/>
      <c r="S520" s="3"/>
    </row>
    <row r="521" spans="8:19">
      <c r="H521" s="1"/>
      <c r="I521" s="1"/>
      <c r="J521" s="1"/>
      <c r="K521" s="1"/>
      <c r="L521" s="1"/>
      <c r="M521" s="1"/>
      <c r="N521" s="1"/>
      <c r="O521" s="1"/>
      <c r="P521" s="3"/>
      <c r="Q521" s="3"/>
      <c r="R521" s="3"/>
      <c r="S521" s="3"/>
    </row>
    <row r="522" spans="8:19">
      <c r="H522" s="1"/>
      <c r="I522" s="1"/>
      <c r="J522" s="1"/>
      <c r="K522" s="1"/>
      <c r="L522" s="1"/>
      <c r="M522" s="1"/>
      <c r="N522" s="1"/>
      <c r="O522" s="1"/>
      <c r="P522" s="3"/>
      <c r="Q522" s="3"/>
      <c r="R522" s="3"/>
      <c r="S522" s="3"/>
    </row>
    <row r="523" spans="8:19">
      <c r="H523" s="1"/>
      <c r="I523" s="1"/>
      <c r="J523" s="1"/>
      <c r="K523" s="1"/>
      <c r="L523" s="1"/>
      <c r="M523" s="1"/>
      <c r="N523" s="1"/>
      <c r="O523" s="1"/>
      <c r="P523" s="3"/>
      <c r="Q523" s="3"/>
      <c r="R523" s="3"/>
      <c r="S523" s="3"/>
    </row>
    <row r="524" spans="8:19">
      <c r="H524" s="1"/>
      <c r="I524" s="1"/>
      <c r="J524" s="1"/>
      <c r="K524" s="1"/>
      <c r="L524" s="1"/>
      <c r="M524" s="1"/>
      <c r="N524" s="1"/>
      <c r="O524" s="1"/>
      <c r="P524" s="3"/>
      <c r="Q524" s="3"/>
      <c r="R524" s="3"/>
      <c r="S524" s="3"/>
    </row>
    <row r="525" spans="8:19">
      <c r="H525" s="1"/>
      <c r="I525" s="1"/>
      <c r="J525" s="1"/>
      <c r="K525" s="1"/>
      <c r="L525" s="1"/>
      <c r="M525" s="1"/>
      <c r="N525" s="1"/>
      <c r="O525" s="1"/>
      <c r="P525" s="3"/>
      <c r="Q525" s="3"/>
      <c r="R525" s="3"/>
      <c r="S525" s="3"/>
    </row>
    <row r="526" spans="8:19">
      <c r="H526" s="1"/>
      <c r="I526" s="1"/>
      <c r="J526" s="1"/>
      <c r="K526" s="1"/>
      <c r="L526" s="1"/>
      <c r="M526" s="1"/>
      <c r="N526" s="1"/>
      <c r="O526" s="1"/>
      <c r="P526" s="3"/>
      <c r="Q526" s="3"/>
      <c r="R526" s="3"/>
      <c r="S526" s="3"/>
    </row>
    <row r="527" spans="8:19">
      <c r="H527" s="1"/>
      <c r="I527" s="1"/>
      <c r="J527" s="1"/>
      <c r="K527" s="1"/>
      <c r="L527" s="1"/>
      <c r="M527" s="1"/>
      <c r="N527" s="1"/>
      <c r="O527" s="1"/>
      <c r="P527" s="3"/>
      <c r="Q527" s="3"/>
      <c r="R527" s="3"/>
      <c r="S527" s="3"/>
    </row>
    <row r="528" spans="8:19">
      <c r="H528" s="1"/>
      <c r="I528" s="1"/>
      <c r="J528" s="1"/>
      <c r="K528" s="1"/>
      <c r="L528" s="1"/>
      <c r="M528" s="1"/>
      <c r="N528" s="1"/>
      <c r="O528" s="1"/>
      <c r="P528" s="3"/>
      <c r="Q528" s="3"/>
      <c r="R528" s="3"/>
      <c r="S528" s="3"/>
    </row>
    <row r="529" spans="8:19">
      <c r="H529" s="1"/>
      <c r="I529" s="1"/>
      <c r="J529" s="1"/>
      <c r="K529" s="1"/>
      <c r="L529" s="1"/>
      <c r="M529" s="1"/>
      <c r="N529" s="1"/>
      <c r="O529" s="1"/>
      <c r="P529" s="3"/>
      <c r="Q529" s="3"/>
      <c r="R529" s="3"/>
      <c r="S529" s="3"/>
    </row>
    <row r="530" spans="8:19">
      <c r="H530" s="1"/>
      <c r="I530" s="1"/>
      <c r="J530" s="1"/>
      <c r="K530" s="1"/>
      <c r="L530" s="1"/>
      <c r="M530" s="1"/>
      <c r="N530" s="1"/>
      <c r="O530" s="1"/>
      <c r="P530" s="3"/>
      <c r="Q530" s="3"/>
      <c r="R530" s="3"/>
      <c r="S530" s="3"/>
    </row>
    <row r="531" spans="8:19">
      <c r="H531" s="1"/>
      <c r="I531" s="1"/>
      <c r="J531" s="1"/>
      <c r="K531" s="1"/>
      <c r="L531" s="1"/>
      <c r="M531" s="1"/>
      <c r="N531" s="1"/>
      <c r="O531" s="1"/>
      <c r="P531" s="3"/>
      <c r="Q531" s="3"/>
      <c r="R531" s="3"/>
      <c r="S531" s="3"/>
    </row>
    <row r="532" spans="8:19">
      <c r="H532" s="1"/>
      <c r="I532" s="1"/>
      <c r="J532" s="1"/>
      <c r="K532" s="1"/>
      <c r="L532" s="1"/>
      <c r="M532" s="1"/>
      <c r="N532" s="1"/>
      <c r="O532" s="1"/>
      <c r="P532" s="3"/>
      <c r="Q532" s="3"/>
      <c r="R532" s="3"/>
      <c r="S532" s="3"/>
    </row>
    <row r="533" spans="8:19">
      <c r="H533" s="1"/>
      <c r="I533" s="1"/>
      <c r="J533" s="1"/>
      <c r="K533" s="1"/>
      <c r="L533" s="1"/>
      <c r="M533" s="1"/>
      <c r="N533" s="1"/>
      <c r="O533" s="1"/>
      <c r="P533" s="3"/>
      <c r="Q533" s="3"/>
      <c r="R533" s="3"/>
      <c r="S533" s="3"/>
    </row>
    <row r="534" spans="8:19">
      <c r="H534" s="1"/>
      <c r="I534" s="1"/>
      <c r="J534" s="1"/>
      <c r="K534" s="1"/>
      <c r="L534" s="1"/>
      <c r="M534" s="1"/>
      <c r="N534" s="1"/>
      <c r="O534" s="1"/>
      <c r="P534" s="3"/>
      <c r="Q534" s="3"/>
      <c r="R534" s="3"/>
      <c r="S534" s="3"/>
    </row>
    <row r="535" spans="8:19">
      <c r="H535" s="1"/>
      <c r="I535" s="1"/>
      <c r="J535" s="1"/>
      <c r="K535" s="1"/>
      <c r="L535" s="1"/>
      <c r="M535" s="1"/>
      <c r="N535" s="1"/>
      <c r="O535" s="1"/>
      <c r="P535" s="3"/>
      <c r="Q535" s="3"/>
      <c r="R535" s="3"/>
      <c r="S535" s="3"/>
    </row>
    <row r="536" spans="8:19">
      <c r="H536" s="1"/>
      <c r="I536" s="1"/>
      <c r="J536" s="1"/>
      <c r="K536" s="1"/>
      <c r="L536" s="1"/>
      <c r="M536" s="1"/>
      <c r="N536" s="1"/>
      <c r="O536" s="1"/>
      <c r="P536" s="3"/>
      <c r="Q536" s="3"/>
      <c r="R536" s="3"/>
      <c r="S536" s="3"/>
    </row>
    <row r="537" spans="8:19">
      <c r="H537" s="1"/>
      <c r="I537" s="1"/>
      <c r="J537" s="1"/>
      <c r="K537" s="1"/>
      <c r="L537" s="1"/>
      <c r="M537" s="1"/>
      <c r="N537" s="1"/>
      <c r="O537" s="1"/>
      <c r="P537" s="3"/>
      <c r="Q537" s="3"/>
      <c r="R537" s="3"/>
      <c r="S537" s="3"/>
    </row>
    <row r="538" spans="8:19">
      <c r="H538" s="1"/>
      <c r="I538" s="1"/>
      <c r="J538" s="1"/>
      <c r="K538" s="1"/>
      <c r="L538" s="1"/>
      <c r="M538" s="1"/>
      <c r="N538" s="1"/>
      <c r="O538" s="1"/>
      <c r="P538" s="3"/>
      <c r="Q538" s="3"/>
      <c r="R538" s="3"/>
      <c r="S538" s="3"/>
    </row>
    <row r="539" spans="8:19">
      <c r="H539" s="1"/>
      <c r="I539" s="1"/>
      <c r="J539" s="1"/>
      <c r="K539" s="1"/>
      <c r="L539" s="1"/>
      <c r="M539" s="1"/>
      <c r="N539" s="1"/>
      <c r="O539" s="1"/>
      <c r="P539" s="3"/>
      <c r="Q539" s="3"/>
      <c r="R539" s="3"/>
      <c r="S539" s="3"/>
    </row>
    <row r="540" spans="8:19">
      <c r="H540" s="1"/>
      <c r="I540" s="1"/>
      <c r="J540" s="1"/>
      <c r="K540" s="1"/>
      <c r="L540" s="1"/>
      <c r="M540" s="1"/>
      <c r="N540" s="1"/>
      <c r="O540" s="1"/>
      <c r="P540" s="3"/>
      <c r="Q540" s="3"/>
      <c r="R540" s="3"/>
      <c r="S540" s="3"/>
    </row>
    <row r="541" spans="8:19">
      <c r="H541" s="1"/>
      <c r="I541" s="1"/>
      <c r="J541" s="1"/>
      <c r="K541" s="1"/>
      <c r="L541" s="1"/>
      <c r="M541" s="1"/>
      <c r="N541" s="1"/>
      <c r="O541" s="1"/>
      <c r="P541" s="3"/>
      <c r="Q541" s="3"/>
      <c r="R541" s="3"/>
      <c r="S541" s="3"/>
    </row>
    <row r="542" spans="8:19">
      <c r="H542" s="1"/>
      <c r="I542" s="1"/>
      <c r="J542" s="1"/>
      <c r="K542" s="1"/>
      <c r="L542" s="1"/>
      <c r="M542" s="1"/>
      <c r="N542" s="1"/>
      <c r="O542" s="1"/>
      <c r="P542" s="3"/>
      <c r="Q542" s="3"/>
      <c r="R542" s="3"/>
      <c r="S542" s="3"/>
    </row>
    <row r="543" spans="8:19">
      <c r="H543" s="1"/>
      <c r="I543" s="1"/>
      <c r="J543" s="1"/>
      <c r="K543" s="1"/>
      <c r="L543" s="1"/>
      <c r="M543" s="1"/>
      <c r="N543" s="1"/>
      <c r="O543" s="1"/>
      <c r="P543" s="3"/>
      <c r="Q543" s="3"/>
      <c r="R543" s="3"/>
      <c r="S543" s="3"/>
    </row>
    <row r="544" spans="8:19">
      <c r="H544" s="1"/>
      <c r="I544" s="1"/>
      <c r="J544" s="1"/>
      <c r="K544" s="1"/>
      <c r="L544" s="1"/>
      <c r="M544" s="1"/>
      <c r="N544" s="1"/>
      <c r="O544" s="1"/>
      <c r="P544" s="3"/>
      <c r="Q544" s="3"/>
      <c r="R544" s="3"/>
      <c r="S544" s="3"/>
    </row>
    <row r="545" spans="8:19">
      <c r="H545" s="1"/>
      <c r="I545" s="1"/>
      <c r="J545" s="1"/>
      <c r="K545" s="1"/>
      <c r="L545" s="1"/>
      <c r="M545" s="1"/>
      <c r="N545" s="1"/>
      <c r="O545" s="1"/>
      <c r="P545" s="3"/>
      <c r="Q545" s="3"/>
      <c r="R545" s="3"/>
      <c r="S545" s="3"/>
    </row>
    <row r="546" spans="8:19">
      <c r="H546" s="1"/>
      <c r="I546" s="1"/>
      <c r="J546" s="1"/>
      <c r="K546" s="1"/>
      <c r="L546" s="1"/>
      <c r="M546" s="1"/>
      <c r="N546" s="1"/>
      <c r="O546" s="1"/>
      <c r="P546" s="3"/>
      <c r="Q546" s="3"/>
      <c r="R546" s="3"/>
      <c r="S546" s="3"/>
    </row>
    <row r="547" spans="8:19">
      <c r="H547" s="1"/>
      <c r="I547" s="1"/>
      <c r="J547" s="1"/>
      <c r="K547" s="1"/>
      <c r="L547" s="1"/>
      <c r="M547" s="1"/>
      <c r="N547" s="1"/>
      <c r="O547" s="1"/>
      <c r="P547" s="3"/>
      <c r="Q547" s="3"/>
      <c r="R547" s="3"/>
      <c r="S547" s="3"/>
    </row>
    <row r="548" spans="8:19">
      <c r="H548" s="1"/>
      <c r="I548" s="1"/>
      <c r="J548" s="1"/>
      <c r="K548" s="1"/>
      <c r="L548" s="1"/>
      <c r="M548" s="1"/>
      <c r="N548" s="1"/>
      <c r="O548" s="1"/>
      <c r="P548" s="3"/>
      <c r="Q548" s="3"/>
      <c r="R548" s="3"/>
      <c r="S548" s="3"/>
    </row>
    <row r="549" spans="8:19">
      <c r="H549" s="1"/>
      <c r="I549" s="1"/>
      <c r="J549" s="1"/>
      <c r="K549" s="1"/>
      <c r="L549" s="1"/>
      <c r="M549" s="1"/>
      <c r="N549" s="1"/>
      <c r="O549" s="1"/>
      <c r="P549" s="3"/>
      <c r="Q549" s="3"/>
      <c r="R549" s="3"/>
      <c r="S549" s="3"/>
    </row>
    <row r="550" spans="8:19">
      <c r="H550" s="1"/>
      <c r="I550" s="1"/>
      <c r="J550" s="1"/>
      <c r="K550" s="1"/>
      <c r="L550" s="1"/>
      <c r="M550" s="1"/>
      <c r="N550" s="1"/>
      <c r="O550" s="1"/>
      <c r="P550" s="3"/>
      <c r="Q550" s="3"/>
      <c r="R550" s="3"/>
      <c r="S550" s="3"/>
    </row>
    <row r="551" spans="8:19">
      <c r="H551" s="1"/>
      <c r="I551" s="1"/>
      <c r="J551" s="1"/>
      <c r="K551" s="1"/>
      <c r="L551" s="1"/>
      <c r="M551" s="1"/>
      <c r="N551" s="1"/>
      <c r="O551" s="1"/>
      <c r="P551" s="3"/>
      <c r="Q551" s="3"/>
      <c r="R551" s="3"/>
      <c r="S551" s="3"/>
    </row>
    <row r="552" spans="8:19">
      <c r="H552" s="1"/>
      <c r="I552" s="1"/>
      <c r="J552" s="1"/>
      <c r="K552" s="1"/>
      <c r="L552" s="1"/>
      <c r="M552" s="1"/>
      <c r="N552" s="1"/>
      <c r="O552" s="1"/>
      <c r="P552" s="3"/>
      <c r="Q552" s="3"/>
      <c r="R552" s="3"/>
      <c r="S552" s="3"/>
    </row>
    <row r="553" spans="8:19">
      <c r="H553" s="1"/>
      <c r="I553" s="1"/>
      <c r="J553" s="1"/>
      <c r="K553" s="1"/>
      <c r="L553" s="1"/>
      <c r="M553" s="1"/>
      <c r="N553" s="1"/>
      <c r="O553" s="1"/>
      <c r="P553" s="3"/>
      <c r="Q553" s="3"/>
      <c r="R553" s="3"/>
      <c r="S553" s="3"/>
    </row>
    <row r="554" spans="8:19">
      <c r="H554" s="1"/>
      <c r="I554" s="1"/>
      <c r="J554" s="1"/>
      <c r="K554" s="1"/>
      <c r="L554" s="1"/>
      <c r="M554" s="1"/>
      <c r="N554" s="1"/>
      <c r="O554" s="1"/>
      <c r="P554" s="3"/>
      <c r="Q554" s="3"/>
      <c r="R554" s="3"/>
      <c r="S554" s="3"/>
    </row>
    <row r="555" spans="8:19">
      <c r="H555" s="1"/>
      <c r="I555" s="1"/>
      <c r="J555" s="1"/>
      <c r="K555" s="1"/>
      <c r="L555" s="1"/>
      <c r="M555" s="1"/>
      <c r="N555" s="1"/>
      <c r="O555" s="1"/>
      <c r="P555" s="3"/>
      <c r="Q555" s="3"/>
      <c r="R555" s="3"/>
      <c r="S555" s="3"/>
    </row>
    <row r="556" spans="8:19">
      <c r="H556" s="1"/>
      <c r="I556" s="1"/>
      <c r="J556" s="1"/>
      <c r="K556" s="1"/>
      <c r="L556" s="1"/>
      <c r="M556" s="1"/>
      <c r="N556" s="1"/>
      <c r="O556" s="1"/>
      <c r="P556" s="3"/>
      <c r="Q556" s="3"/>
      <c r="R556" s="3"/>
      <c r="S556" s="3"/>
    </row>
    <row r="557" spans="8:19">
      <c r="H557" s="1"/>
      <c r="I557" s="1"/>
      <c r="J557" s="1"/>
      <c r="K557" s="1"/>
      <c r="L557" s="1"/>
      <c r="M557" s="1"/>
      <c r="N557" s="1"/>
      <c r="O557" s="1"/>
      <c r="P557" s="3"/>
      <c r="Q557" s="3"/>
      <c r="R557" s="3"/>
      <c r="S557" s="3"/>
    </row>
    <row r="558" spans="8:19">
      <c r="H558" s="1"/>
      <c r="I558" s="1"/>
      <c r="J558" s="1"/>
      <c r="K558" s="1"/>
      <c r="L558" s="1"/>
      <c r="M558" s="1"/>
      <c r="N558" s="1"/>
      <c r="O558" s="1"/>
      <c r="P558" s="3"/>
      <c r="Q558" s="3"/>
      <c r="R558" s="3"/>
      <c r="S558" s="3"/>
    </row>
    <row r="559" spans="8:19">
      <c r="H559" s="1"/>
      <c r="I559" s="1"/>
      <c r="J559" s="1"/>
      <c r="K559" s="1"/>
      <c r="L559" s="1"/>
      <c r="M559" s="1"/>
      <c r="N559" s="1"/>
      <c r="O559" s="1"/>
      <c r="P559" s="3"/>
      <c r="Q559" s="3"/>
      <c r="R559" s="3"/>
      <c r="S559" s="3"/>
    </row>
    <row r="560" spans="8:19">
      <c r="H560" s="1"/>
      <c r="I560" s="1"/>
      <c r="J560" s="1"/>
      <c r="K560" s="1"/>
      <c r="L560" s="1"/>
      <c r="M560" s="1"/>
      <c r="N560" s="1"/>
      <c r="O560" s="1"/>
      <c r="P560" s="3"/>
      <c r="Q560" s="3"/>
      <c r="R560" s="3"/>
      <c r="S560" s="3"/>
    </row>
    <row r="561" spans="8:19">
      <c r="H561" s="1"/>
      <c r="I561" s="1"/>
      <c r="J561" s="1"/>
      <c r="K561" s="1"/>
      <c r="L561" s="1"/>
      <c r="M561" s="1"/>
      <c r="N561" s="1"/>
      <c r="O561" s="1"/>
      <c r="P561" s="3"/>
      <c r="Q561" s="3"/>
      <c r="R561" s="3"/>
      <c r="S561" s="3"/>
    </row>
    <row r="562" spans="8:19">
      <c r="H562" s="1"/>
      <c r="I562" s="1"/>
      <c r="J562" s="1"/>
      <c r="K562" s="1"/>
      <c r="L562" s="1"/>
      <c r="M562" s="1"/>
      <c r="N562" s="1"/>
      <c r="O562" s="1"/>
      <c r="P562" s="3"/>
      <c r="Q562" s="3"/>
      <c r="R562" s="3"/>
      <c r="S562" s="3"/>
    </row>
    <row r="563" spans="8:19">
      <c r="H563" s="1"/>
      <c r="I563" s="1"/>
      <c r="J563" s="1"/>
      <c r="K563" s="1"/>
      <c r="L563" s="1"/>
      <c r="M563" s="1"/>
      <c r="N563" s="1"/>
      <c r="O563" s="1"/>
      <c r="P563" s="3"/>
      <c r="Q563" s="3"/>
      <c r="R563" s="3"/>
      <c r="S563" s="3"/>
    </row>
    <row r="564" spans="8:19">
      <c r="H564" s="1"/>
      <c r="I564" s="1"/>
      <c r="J564" s="1"/>
      <c r="K564" s="1"/>
      <c r="L564" s="1"/>
      <c r="M564" s="1"/>
      <c r="N564" s="1"/>
      <c r="O564" s="1"/>
      <c r="P564" s="3"/>
      <c r="Q564" s="3"/>
      <c r="R564" s="3"/>
      <c r="S564" s="3"/>
    </row>
    <row r="565" spans="8:19">
      <c r="H565" s="1"/>
      <c r="I565" s="1"/>
      <c r="J565" s="1"/>
      <c r="K565" s="1"/>
      <c r="L565" s="1"/>
      <c r="M565" s="1"/>
      <c r="N565" s="1"/>
      <c r="O565" s="1"/>
      <c r="P565" s="3"/>
      <c r="Q565" s="3"/>
      <c r="R565" s="3"/>
      <c r="S565" s="3"/>
    </row>
    <row r="566" spans="8:19">
      <c r="H566" s="1"/>
      <c r="I566" s="1"/>
      <c r="J566" s="1"/>
      <c r="K566" s="1"/>
      <c r="L566" s="1"/>
      <c r="M566" s="1"/>
      <c r="N566" s="1"/>
      <c r="O566" s="1"/>
      <c r="P566" s="3"/>
      <c r="Q566" s="3"/>
      <c r="R566" s="3"/>
      <c r="S566" s="3"/>
    </row>
    <row r="567" spans="8:19">
      <c r="H567" s="1"/>
      <c r="I567" s="1"/>
      <c r="J567" s="1"/>
      <c r="K567" s="1"/>
      <c r="L567" s="1"/>
      <c r="M567" s="1"/>
      <c r="N567" s="1"/>
      <c r="O567" s="1"/>
      <c r="P567" s="3"/>
      <c r="Q567" s="3"/>
      <c r="R567" s="3"/>
      <c r="S567" s="3"/>
    </row>
    <row r="568" spans="8:19">
      <c r="H568" s="1"/>
      <c r="I568" s="1"/>
      <c r="J568" s="1"/>
      <c r="K568" s="1"/>
      <c r="L568" s="1"/>
      <c r="M568" s="1"/>
      <c r="N568" s="1"/>
      <c r="O568" s="1"/>
      <c r="P568" s="3"/>
      <c r="Q568" s="3"/>
      <c r="R568" s="3"/>
      <c r="S568" s="3"/>
    </row>
    <row r="569" spans="8:19">
      <c r="H569" s="1"/>
      <c r="I569" s="1"/>
      <c r="J569" s="1"/>
      <c r="K569" s="1"/>
      <c r="L569" s="1"/>
      <c r="M569" s="1"/>
      <c r="N569" s="1"/>
      <c r="O569" s="1"/>
      <c r="P569" s="3"/>
      <c r="Q569" s="3"/>
      <c r="R569" s="3"/>
      <c r="S569" s="3"/>
    </row>
    <row r="570" spans="8:19">
      <c r="H570" s="1"/>
      <c r="I570" s="1"/>
      <c r="J570" s="1"/>
      <c r="K570" s="1"/>
      <c r="L570" s="1"/>
      <c r="M570" s="1"/>
      <c r="N570" s="1"/>
      <c r="O570" s="1"/>
      <c r="P570" s="3"/>
      <c r="Q570" s="3"/>
      <c r="R570" s="3"/>
      <c r="S570" s="3"/>
    </row>
    <row r="571" spans="8:19">
      <c r="H571" s="1"/>
      <c r="I571" s="1"/>
      <c r="J571" s="1"/>
      <c r="K571" s="1"/>
      <c r="L571" s="1"/>
      <c r="M571" s="1"/>
      <c r="N571" s="1"/>
      <c r="O571" s="1"/>
      <c r="P571" s="3"/>
      <c r="Q571" s="3"/>
      <c r="R571" s="3"/>
      <c r="S571" s="3"/>
    </row>
    <row r="572" spans="8:19">
      <c r="H572" s="1"/>
      <c r="I572" s="1"/>
      <c r="J572" s="1"/>
      <c r="K572" s="1"/>
      <c r="L572" s="1"/>
      <c r="M572" s="1"/>
      <c r="N572" s="1"/>
      <c r="O572" s="1"/>
      <c r="P572" s="3"/>
      <c r="Q572" s="3"/>
      <c r="R572" s="3"/>
      <c r="S572" s="3"/>
    </row>
    <row r="573" spans="8:19">
      <c r="H573" s="1"/>
      <c r="I573" s="1"/>
      <c r="J573" s="1"/>
      <c r="K573" s="1"/>
      <c r="L573" s="1"/>
      <c r="M573" s="1"/>
      <c r="N573" s="1"/>
      <c r="O573" s="1"/>
      <c r="P573" s="3"/>
      <c r="Q573" s="3"/>
      <c r="R573" s="3"/>
      <c r="S573" s="3"/>
    </row>
    <row r="574" spans="8:19">
      <c r="H574" s="1"/>
      <c r="I574" s="1"/>
      <c r="J574" s="1"/>
      <c r="K574" s="1"/>
      <c r="L574" s="1"/>
      <c r="M574" s="1"/>
      <c r="N574" s="1"/>
      <c r="O574" s="1"/>
      <c r="P574" s="3"/>
      <c r="Q574" s="3"/>
      <c r="R574" s="3"/>
      <c r="S574" s="3"/>
    </row>
    <row r="575" spans="8:19">
      <c r="H575" s="1"/>
      <c r="I575" s="1"/>
      <c r="J575" s="1"/>
      <c r="K575" s="1"/>
      <c r="L575" s="1"/>
      <c r="M575" s="1"/>
      <c r="N575" s="1"/>
      <c r="O575" s="1"/>
      <c r="P575" s="3"/>
      <c r="Q575" s="3"/>
      <c r="R575" s="3"/>
      <c r="S575" s="3"/>
    </row>
    <row r="576" spans="8:19">
      <c r="H576" s="1"/>
      <c r="I576" s="1"/>
      <c r="J576" s="1"/>
      <c r="K576" s="1"/>
      <c r="L576" s="1"/>
      <c r="M576" s="1"/>
      <c r="N576" s="1"/>
      <c r="O576" s="1"/>
      <c r="P576" s="3"/>
      <c r="Q576" s="3"/>
      <c r="R576" s="3"/>
      <c r="S576" s="3"/>
    </row>
    <row r="577" spans="8:19">
      <c r="H577" s="1"/>
      <c r="I577" s="1"/>
      <c r="J577" s="1"/>
      <c r="K577" s="1"/>
      <c r="L577" s="1"/>
      <c r="M577" s="1"/>
      <c r="N577" s="1"/>
      <c r="O577" s="1"/>
      <c r="P577" s="3"/>
      <c r="Q577" s="3"/>
      <c r="R577" s="3"/>
      <c r="S577" s="3"/>
    </row>
    <row r="578" spans="8:19">
      <c r="H578" s="1"/>
      <c r="I578" s="1"/>
      <c r="J578" s="1"/>
      <c r="K578" s="1"/>
      <c r="L578" s="1"/>
      <c r="M578" s="1"/>
      <c r="N578" s="1"/>
      <c r="O578" s="1"/>
      <c r="P578" s="3"/>
      <c r="Q578" s="3"/>
      <c r="R578" s="3"/>
      <c r="S578" s="3"/>
    </row>
    <row r="579" spans="8:19">
      <c r="H579" s="1"/>
      <c r="I579" s="1"/>
      <c r="J579" s="1"/>
      <c r="K579" s="1"/>
      <c r="L579" s="1"/>
      <c r="M579" s="1"/>
      <c r="N579" s="1"/>
      <c r="O579" s="1"/>
      <c r="P579" s="3"/>
      <c r="Q579" s="3"/>
      <c r="R579" s="3"/>
      <c r="S579" s="3"/>
    </row>
    <row r="580" spans="8:19">
      <c r="H580" s="1"/>
      <c r="I580" s="1"/>
      <c r="J580" s="1"/>
      <c r="K580" s="1"/>
      <c r="L580" s="1"/>
      <c r="M580" s="1"/>
      <c r="N580" s="1"/>
      <c r="O580" s="1"/>
      <c r="P580" s="3"/>
      <c r="Q580" s="3"/>
      <c r="R580" s="3"/>
      <c r="S580" s="3"/>
    </row>
    <row r="581" spans="8:19">
      <c r="H581" s="1"/>
      <c r="I581" s="1"/>
      <c r="J581" s="1"/>
      <c r="K581" s="1"/>
      <c r="L581" s="1"/>
      <c r="M581" s="1"/>
      <c r="N581" s="1"/>
      <c r="O581" s="1"/>
      <c r="P581" s="3"/>
      <c r="Q581" s="3"/>
      <c r="R581" s="3"/>
      <c r="S581" s="3"/>
    </row>
    <row r="582" spans="8:19">
      <c r="H582" s="1"/>
      <c r="I582" s="1"/>
      <c r="J582" s="1"/>
      <c r="K582" s="1"/>
      <c r="L582" s="1"/>
      <c r="M582" s="1"/>
      <c r="N582" s="1"/>
      <c r="O582" s="1"/>
      <c r="P582" s="3"/>
      <c r="Q582" s="3"/>
      <c r="R582" s="3"/>
      <c r="S582" s="3"/>
    </row>
    <row r="583" spans="8:19">
      <c r="H583" s="1"/>
      <c r="I583" s="1"/>
      <c r="J583" s="1"/>
      <c r="K583" s="1"/>
      <c r="L583" s="1"/>
      <c r="M583" s="1"/>
      <c r="N583" s="1"/>
      <c r="O583" s="1"/>
      <c r="P583" s="3"/>
      <c r="Q583" s="3"/>
      <c r="R583" s="3"/>
      <c r="S583" s="3"/>
    </row>
    <row r="584" spans="8:19">
      <c r="H584" s="1"/>
      <c r="I584" s="1"/>
      <c r="J584" s="1"/>
      <c r="K584" s="1"/>
      <c r="L584" s="1"/>
      <c r="M584" s="1"/>
      <c r="N584" s="1"/>
      <c r="O584" s="1"/>
      <c r="P584" s="3"/>
      <c r="Q584" s="3"/>
      <c r="R584" s="3"/>
      <c r="S584" s="3"/>
    </row>
    <row r="585" spans="8:19">
      <c r="H585" s="1"/>
      <c r="I585" s="1"/>
      <c r="J585" s="1"/>
      <c r="K585" s="1"/>
      <c r="L585" s="1"/>
      <c r="M585" s="1"/>
      <c r="N585" s="1"/>
      <c r="O585" s="1"/>
      <c r="P585" s="3"/>
      <c r="Q585" s="3"/>
      <c r="R585" s="3"/>
      <c r="S585" s="3"/>
    </row>
    <row r="586" spans="8:19">
      <c r="H586" s="1"/>
      <c r="I586" s="1"/>
      <c r="J586" s="1"/>
      <c r="K586" s="1"/>
      <c r="L586" s="1"/>
      <c r="M586" s="1"/>
      <c r="N586" s="1"/>
      <c r="O586" s="1"/>
      <c r="P586" s="3"/>
      <c r="Q586" s="3"/>
      <c r="R586" s="3"/>
      <c r="S586" s="3"/>
    </row>
    <row r="587" spans="8:19">
      <c r="H587" s="1"/>
      <c r="I587" s="1"/>
      <c r="J587" s="1"/>
      <c r="K587" s="1"/>
      <c r="L587" s="1"/>
      <c r="M587" s="1"/>
      <c r="N587" s="1"/>
      <c r="O587" s="1"/>
      <c r="P587" s="3"/>
      <c r="Q587" s="3"/>
      <c r="R587" s="3"/>
      <c r="S587" s="3"/>
    </row>
    <row r="588" spans="8:19">
      <c r="H588" s="1"/>
      <c r="I588" s="1"/>
      <c r="J588" s="1"/>
      <c r="K588" s="1"/>
      <c r="L588" s="1"/>
      <c r="M588" s="1"/>
      <c r="N588" s="1"/>
      <c r="O588" s="1"/>
      <c r="P588" s="3"/>
      <c r="Q588" s="3"/>
      <c r="R588" s="3"/>
      <c r="S588" s="3"/>
    </row>
    <row r="589" spans="8:19">
      <c r="H589" s="1"/>
      <c r="I589" s="1"/>
      <c r="J589" s="1"/>
      <c r="K589" s="1"/>
      <c r="L589" s="1"/>
      <c r="M589" s="1"/>
      <c r="N589" s="1"/>
      <c r="O589" s="1"/>
      <c r="P589" s="3"/>
      <c r="Q589" s="3"/>
      <c r="R589" s="3"/>
      <c r="S589" s="3"/>
    </row>
    <row r="590" spans="8:19">
      <c r="H590" s="1"/>
      <c r="I590" s="1"/>
      <c r="J590" s="1"/>
      <c r="K590" s="1"/>
      <c r="L590" s="1"/>
      <c r="M590" s="1"/>
      <c r="N590" s="1"/>
      <c r="O590" s="1"/>
      <c r="P590" s="3"/>
      <c r="Q590" s="3"/>
      <c r="R590" s="3"/>
      <c r="S590" s="3"/>
    </row>
    <row r="591" spans="8:19">
      <c r="H591" s="1"/>
      <c r="I591" s="1"/>
      <c r="J591" s="1"/>
      <c r="K591" s="1"/>
      <c r="L591" s="1"/>
      <c r="M591" s="1"/>
      <c r="N591" s="1"/>
      <c r="O591" s="1"/>
      <c r="P591" s="3"/>
      <c r="Q591" s="3"/>
      <c r="R591" s="3"/>
      <c r="S591" s="3"/>
    </row>
    <row r="592" spans="8:19">
      <c r="H592" s="1"/>
      <c r="I592" s="1"/>
      <c r="J592" s="1"/>
      <c r="K592" s="1"/>
      <c r="L592" s="1"/>
      <c r="M592" s="1"/>
      <c r="N592" s="1"/>
      <c r="O592" s="1"/>
      <c r="P592" s="3"/>
      <c r="Q592" s="3"/>
      <c r="R592" s="3"/>
      <c r="S592" s="3"/>
    </row>
    <row r="593" spans="8:19">
      <c r="H593" s="1"/>
      <c r="I593" s="1"/>
      <c r="J593" s="1"/>
      <c r="K593" s="1"/>
      <c r="L593" s="1"/>
      <c r="M593" s="1"/>
      <c r="N593" s="1"/>
      <c r="O593" s="1"/>
      <c r="P593" s="3"/>
      <c r="Q593" s="3"/>
      <c r="R593" s="3"/>
      <c r="S593" s="3"/>
    </row>
    <row r="594" spans="8:19">
      <c r="H594" s="1"/>
      <c r="I594" s="1"/>
      <c r="J594" s="1"/>
      <c r="K594" s="1"/>
      <c r="L594" s="1"/>
      <c r="M594" s="1"/>
      <c r="N594" s="1"/>
      <c r="O594" s="1"/>
      <c r="P594" s="3"/>
      <c r="Q594" s="3"/>
      <c r="R594" s="3"/>
      <c r="S594" s="3"/>
    </row>
    <row r="595" spans="8:19">
      <c r="H595" s="1"/>
      <c r="I595" s="1"/>
      <c r="J595" s="1"/>
      <c r="K595" s="1"/>
      <c r="L595" s="1"/>
      <c r="M595" s="1"/>
      <c r="N595" s="1"/>
      <c r="O595" s="1"/>
      <c r="P595" s="3"/>
      <c r="Q595" s="3"/>
      <c r="R595" s="3"/>
      <c r="S595" s="3"/>
    </row>
    <row r="596" spans="8:19">
      <c r="H596" s="1"/>
      <c r="I596" s="1"/>
      <c r="J596" s="1"/>
      <c r="K596" s="1"/>
      <c r="L596" s="1"/>
      <c r="M596" s="1"/>
      <c r="N596" s="1"/>
      <c r="O596" s="1"/>
      <c r="P596" s="3"/>
      <c r="Q596" s="3"/>
      <c r="R596" s="3"/>
      <c r="S596" s="3"/>
    </row>
    <row r="597" spans="8:19">
      <c r="H597" s="1"/>
      <c r="I597" s="1"/>
      <c r="J597" s="1"/>
      <c r="K597" s="1"/>
      <c r="L597" s="1"/>
      <c r="M597" s="1"/>
      <c r="N597" s="1"/>
      <c r="O597" s="1"/>
      <c r="P597" s="3"/>
      <c r="Q597" s="3"/>
      <c r="R597" s="3"/>
      <c r="S597" s="3"/>
    </row>
    <row r="598" spans="8:19">
      <c r="H598" s="1"/>
      <c r="I598" s="1"/>
      <c r="J598" s="1"/>
      <c r="K598" s="1"/>
      <c r="L598" s="1"/>
      <c r="M598" s="1"/>
      <c r="N598" s="1"/>
      <c r="O598" s="1"/>
      <c r="P598" s="3"/>
      <c r="Q598" s="3"/>
      <c r="R598" s="3"/>
      <c r="S598" s="3"/>
    </row>
    <row r="599" spans="8:19">
      <c r="H599" s="1"/>
      <c r="I599" s="1"/>
      <c r="J599" s="1"/>
      <c r="K599" s="1"/>
      <c r="L599" s="1"/>
      <c r="M599" s="1"/>
      <c r="N599" s="1"/>
      <c r="O599" s="1"/>
      <c r="P599" s="3"/>
      <c r="Q599" s="3"/>
      <c r="R599" s="3"/>
      <c r="S599" s="3"/>
    </row>
    <row r="600" spans="8:19">
      <c r="H600" s="1"/>
      <c r="I600" s="1"/>
      <c r="J600" s="1"/>
      <c r="K600" s="1"/>
      <c r="L600" s="1"/>
      <c r="M600" s="1"/>
      <c r="N600" s="1"/>
      <c r="O600" s="1"/>
      <c r="P600" s="3"/>
      <c r="Q600" s="3"/>
      <c r="R600" s="3"/>
      <c r="S600" s="3"/>
    </row>
    <row r="601" spans="8:19">
      <c r="H601" s="1"/>
      <c r="I601" s="1"/>
      <c r="J601" s="1"/>
      <c r="K601" s="1"/>
      <c r="L601" s="1"/>
      <c r="M601" s="1"/>
      <c r="N601" s="1"/>
      <c r="O601" s="1"/>
      <c r="P601" s="3"/>
      <c r="Q601" s="3"/>
      <c r="R601" s="3"/>
      <c r="S601" s="3"/>
    </row>
    <row r="602" spans="8:19">
      <c r="H602" s="1"/>
      <c r="I602" s="1"/>
      <c r="J602" s="1"/>
      <c r="K602" s="1"/>
      <c r="L602" s="1"/>
      <c r="M602" s="1"/>
      <c r="N602" s="1"/>
      <c r="O602" s="1"/>
      <c r="P602" s="3"/>
      <c r="Q602" s="3"/>
      <c r="R602" s="3"/>
      <c r="S602" s="3"/>
    </row>
    <row r="603" spans="8:19">
      <c r="H603" s="1"/>
      <c r="I603" s="1"/>
      <c r="J603" s="1"/>
      <c r="K603" s="1"/>
      <c r="L603" s="1"/>
      <c r="M603" s="1"/>
      <c r="N603" s="1"/>
      <c r="O603" s="1"/>
      <c r="P603" s="3"/>
      <c r="Q603" s="3"/>
      <c r="R603" s="3"/>
      <c r="S603" s="3"/>
    </row>
    <row r="604" spans="8:19">
      <c r="H604" s="1"/>
      <c r="I604" s="1"/>
      <c r="J604" s="1"/>
      <c r="K604" s="1"/>
      <c r="L604" s="1"/>
      <c r="M604" s="1"/>
      <c r="N604" s="1"/>
      <c r="O604" s="1"/>
      <c r="P604" s="3"/>
      <c r="Q604" s="3"/>
      <c r="R604" s="3"/>
      <c r="S604" s="3"/>
    </row>
    <row r="605" spans="8:19">
      <c r="H605" s="1"/>
      <c r="I605" s="1"/>
      <c r="J605" s="1"/>
      <c r="K605" s="1"/>
      <c r="L605" s="1"/>
      <c r="M605" s="1"/>
      <c r="N605" s="1"/>
      <c r="O605" s="1"/>
      <c r="P605" s="3"/>
      <c r="Q605" s="3"/>
      <c r="R605" s="3"/>
      <c r="S605" s="3"/>
    </row>
    <row r="606" spans="8:19">
      <c r="H606" s="1"/>
      <c r="I606" s="1"/>
      <c r="J606" s="1"/>
      <c r="K606" s="1"/>
      <c r="L606" s="1"/>
      <c r="M606" s="1"/>
      <c r="N606" s="1"/>
      <c r="O606" s="1"/>
      <c r="P606" s="3"/>
      <c r="Q606" s="3"/>
      <c r="R606" s="3"/>
      <c r="S606" s="3"/>
    </row>
    <row r="607" spans="8:19">
      <c r="H607" s="1"/>
      <c r="I607" s="1"/>
      <c r="J607" s="1"/>
      <c r="K607" s="1"/>
      <c r="L607" s="1"/>
      <c r="M607" s="1"/>
      <c r="N607" s="1"/>
      <c r="O607" s="1"/>
      <c r="P607" s="3"/>
      <c r="Q607" s="3"/>
      <c r="R607" s="3"/>
      <c r="S607" s="3"/>
    </row>
    <row r="608" spans="8:19">
      <c r="H608" s="1"/>
      <c r="I608" s="1"/>
      <c r="J608" s="1"/>
      <c r="K608" s="1"/>
      <c r="L608" s="1"/>
      <c r="M608" s="1"/>
      <c r="N608" s="1"/>
      <c r="O608" s="1"/>
      <c r="P608" s="3"/>
      <c r="Q608" s="3"/>
      <c r="R608" s="3"/>
      <c r="S608" s="3"/>
    </row>
    <row r="609" spans="8:19">
      <c r="H609" s="1"/>
      <c r="I609" s="1"/>
      <c r="J609" s="1"/>
      <c r="K609" s="1"/>
      <c r="L609" s="1"/>
      <c r="M609" s="1"/>
      <c r="N609" s="1"/>
      <c r="O609" s="1"/>
      <c r="P609" s="3"/>
      <c r="Q609" s="3"/>
      <c r="R609" s="3"/>
      <c r="S609" s="3"/>
    </row>
    <row r="610" spans="8:19">
      <c r="H610" s="1"/>
      <c r="I610" s="1"/>
      <c r="J610" s="1"/>
      <c r="K610" s="1"/>
      <c r="L610" s="1"/>
      <c r="M610" s="1"/>
      <c r="N610" s="1"/>
      <c r="O610" s="1"/>
      <c r="P610" s="3"/>
      <c r="Q610" s="3"/>
      <c r="R610" s="3"/>
      <c r="S610" s="3"/>
    </row>
    <row r="611" spans="8:19">
      <c r="H611" s="1"/>
      <c r="I611" s="1"/>
      <c r="J611" s="1"/>
      <c r="K611" s="1"/>
      <c r="L611" s="1"/>
      <c r="M611" s="1"/>
      <c r="N611" s="1"/>
      <c r="O611" s="1"/>
      <c r="P611" s="3"/>
      <c r="Q611" s="3"/>
      <c r="R611" s="3"/>
      <c r="S611" s="3"/>
    </row>
    <row r="612" spans="8:19">
      <c r="H612" s="1"/>
      <c r="I612" s="1"/>
      <c r="J612" s="1"/>
      <c r="K612" s="1"/>
      <c r="L612" s="1"/>
      <c r="M612" s="1"/>
      <c r="N612" s="1"/>
      <c r="O612" s="1"/>
      <c r="P612" s="3"/>
      <c r="Q612" s="3"/>
      <c r="R612" s="3"/>
      <c r="S612" s="3"/>
    </row>
    <row r="613" spans="8:19">
      <c r="H613" s="1"/>
      <c r="I613" s="1"/>
      <c r="J613" s="1"/>
      <c r="K613" s="1"/>
      <c r="L613" s="1"/>
      <c r="M613" s="1"/>
      <c r="N613" s="1"/>
      <c r="O613" s="1"/>
      <c r="P613" s="3"/>
      <c r="Q613" s="3"/>
      <c r="R613" s="3"/>
      <c r="S613" s="3"/>
    </row>
    <row r="614" spans="8:19">
      <c r="H614" s="1"/>
      <c r="I614" s="1"/>
      <c r="J614" s="1"/>
      <c r="K614" s="1"/>
      <c r="L614" s="1"/>
      <c r="M614" s="1"/>
      <c r="N614" s="1"/>
      <c r="O614" s="1"/>
      <c r="P614" s="3"/>
      <c r="Q614" s="3"/>
      <c r="R614" s="3"/>
      <c r="S614" s="3"/>
    </row>
    <row r="615" spans="8:19">
      <c r="H615" s="1"/>
      <c r="I615" s="1"/>
      <c r="J615" s="1"/>
      <c r="K615" s="1"/>
      <c r="L615" s="1"/>
      <c r="M615" s="1"/>
      <c r="N615" s="1"/>
      <c r="O615" s="1"/>
      <c r="P615" s="3"/>
      <c r="Q615" s="3"/>
      <c r="R615" s="3"/>
      <c r="S615" s="3"/>
    </row>
    <row r="616" spans="8:19">
      <c r="H616" s="1"/>
      <c r="I616" s="1"/>
      <c r="J616" s="1"/>
      <c r="K616" s="1"/>
      <c r="L616" s="1"/>
      <c r="M616" s="1"/>
      <c r="N616" s="1"/>
      <c r="O616" s="1"/>
      <c r="P616" s="3"/>
      <c r="Q616" s="3"/>
      <c r="R616" s="3"/>
      <c r="S616" s="3"/>
    </row>
    <row r="617" spans="8:19">
      <c r="H617" s="1"/>
      <c r="I617" s="1"/>
      <c r="J617" s="1"/>
      <c r="K617" s="1"/>
      <c r="L617" s="1"/>
      <c r="M617" s="1"/>
      <c r="N617" s="1"/>
      <c r="O617" s="1"/>
      <c r="P617" s="3"/>
      <c r="Q617" s="3"/>
      <c r="R617" s="3"/>
      <c r="S617" s="3"/>
    </row>
    <row r="618" spans="8:19">
      <c r="H618" s="1"/>
      <c r="I618" s="1"/>
      <c r="J618" s="1"/>
      <c r="K618" s="1"/>
      <c r="L618" s="1"/>
      <c r="M618" s="1"/>
      <c r="N618" s="1"/>
      <c r="O618" s="1"/>
      <c r="P618" s="3"/>
      <c r="Q618" s="3"/>
      <c r="R618" s="3"/>
      <c r="S618" s="3"/>
    </row>
    <row r="619" spans="8:19">
      <c r="H619" s="1"/>
      <c r="I619" s="1"/>
      <c r="J619" s="1"/>
      <c r="K619" s="1"/>
      <c r="L619" s="1"/>
      <c r="M619" s="1"/>
      <c r="N619" s="1"/>
      <c r="O619" s="1"/>
      <c r="P619" s="3"/>
      <c r="Q619" s="3"/>
      <c r="R619" s="3"/>
      <c r="S619" s="3"/>
    </row>
    <row r="620" spans="8:19">
      <c r="H620" s="1"/>
      <c r="I620" s="1"/>
      <c r="J620" s="1"/>
      <c r="K620" s="1"/>
      <c r="L620" s="1"/>
      <c r="M620" s="1"/>
      <c r="N620" s="1"/>
      <c r="O620" s="1"/>
      <c r="P620" s="3"/>
      <c r="Q620" s="3"/>
      <c r="R620" s="3"/>
      <c r="S620" s="3"/>
    </row>
    <row r="621" spans="8:19">
      <c r="H621" s="1"/>
      <c r="I621" s="1"/>
      <c r="J621" s="1"/>
      <c r="K621" s="1"/>
      <c r="L621" s="1"/>
      <c r="M621" s="1"/>
      <c r="N621" s="1"/>
      <c r="O621" s="1"/>
      <c r="P621" s="3"/>
      <c r="Q621" s="3"/>
      <c r="R621" s="3"/>
      <c r="S621" s="3"/>
    </row>
    <row r="622" spans="8:19">
      <c r="H622" s="1"/>
      <c r="I622" s="1"/>
      <c r="J622" s="1"/>
      <c r="K622" s="1"/>
      <c r="L622" s="1"/>
      <c r="M622" s="1"/>
      <c r="N622" s="1"/>
      <c r="O622" s="1"/>
      <c r="P622" s="3"/>
      <c r="Q622" s="3"/>
      <c r="R622" s="3"/>
      <c r="S622" s="3"/>
    </row>
    <row r="623" spans="8:19">
      <c r="H623" s="1"/>
      <c r="I623" s="1"/>
      <c r="J623" s="1"/>
      <c r="K623" s="1"/>
      <c r="L623" s="1"/>
      <c r="M623" s="1"/>
      <c r="N623" s="1"/>
      <c r="O623" s="1"/>
      <c r="P623" s="3"/>
      <c r="Q623" s="3"/>
      <c r="R623" s="3"/>
      <c r="S623" s="3"/>
    </row>
    <row r="624" spans="8:19">
      <c r="H624" s="1"/>
      <c r="I624" s="1"/>
      <c r="J624" s="1"/>
      <c r="K624" s="1"/>
      <c r="L624" s="1"/>
      <c r="M624" s="1"/>
      <c r="N624" s="1"/>
      <c r="O624" s="1"/>
      <c r="P624" s="3"/>
      <c r="Q624" s="3"/>
      <c r="R624" s="3"/>
      <c r="S624" s="3"/>
    </row>
    <row r="625" spans="8:19">
      <c r="H625" s="1"/>
      <c r="I625" s="1"/>
      <c r="J625" s="1"/>
      <c r="K625" s="1"/>
      <c r="L625" s="1"/>
      <c r="M625" s="1"/>
      <c r="N625" s="1"/>
      <c r="O625" s="1"/>
      <c r="P625" s="3"/>
      <c r="Q625" s="3"/>
      <c r="R625" s="3"/>
      <c r="S625" s="3"/>
    </row>
    <row r="626" spans="8:19">
      <c r="H626" s="1"/>
      <c r="I626" s="1"/>
      <c r="J626" s="1"/>
      <c r="K626" s="1"/>
      <c r="L626" s="1"/>
      <c r="M626" s="1"/>
      <c r="N626" s="1"/>
      <c r="O626" s="1"/>
      <c r="P626" s="3"/>
      <c r="Q626" s="3"/>
      <c r="R626" s="3"/>
      <c r="S626" s="3"/>
    </row>
    <row r="627" spans="8:19">
      <c r="H627" s="1"/>
      <c r="I627" s="1"/>
      <c r="J627" s="1"/>
      <c r="K627" s="1"/>
      <c r="L627" s="1"/>
      <c r="M627" s="1"/>
      <c r="N627" s="1"/>
      <c r="O627" s="1"/>
      <c r="P627" s="3"/>
      <c r="Q627" s="3"/>
      <c r="R627" s="3"/>
      <c r="S627" s="3"/>
    </row>
    <row r="628" spans="8:19">
      <c r="H628" s="1"/>
      <c r="I628" s="1"/>
      <c r="J628" s="1"/>
      <c r="K628" s="1"/>
      <c r="L628" s="1"/>
      <c r="M628" s="1"/>
      <c r="N628" s="1"/>
      <c r="O628" s="1"/>
      <c r="P628" s="3"/>
      <c r="Q628" s="3"/>
      <c r="R628" s="3"/>
      <c r="S628" s="3"/>
    </row>
    <row r="629" spans="8:19">
      <c r="H629" s="1"/>
      <c r="I629" s="1"/>
      <c r="J629" s="1"/>
      <c r="K629" s="1"/>
      <c r="L629" s="1"/>
      <c r="M629" s="1"/>
      <c r="N629" s="1"/>
      <c r="O629" s="1"/>
      <c r="P629" s="3"/>
      <c r="Q629" s="3"/>
      <c r="R629" s="3"/>
      <c r="S629" s="3"/>
    </row>
    <row r="630" spans="8:19">
      <c r="H630" s="1"/>
      <c r="I630" s="1"/>
      <c r="J630" s="1"/>
      <c r="K630" s="1"/>
      <c r="L630" s="1"/>
      <c r="M630" s="1"/>
      <c r="N630" s="1"/>
      <c r="O630" s="1"/>
      <c r="P630" s="3"/>
      <c r="Q630" s="3"/>
      <c r="R630" s="3"/>
      <c r="S630" s="3"/>
    </row>
    <row r="631" spans="8:19">
      <c r="H631" s="1"/>
      <c r="I631" s="1"/>
      <c r="J631" s="1"/>
      <c r="K631" s="1"/>
      <c r="L631" s="1"/>
      <c r="M631" s="1"/>
      <c r="N631" s="1"/>
      <c r="O631" s="1"/>
      <c r="P631" s="3"/>
      <c r="Q631" s="3"/>
      <c r="R631" s="3"/>
      <c r="S631" s="3"/>
    </row>
    <row r="632" spans="8:19">
      <c r="H632" s="1"/>
      <c r="I632" s="1"/>
      <c r="J632" s="1"/>
      <c r="K632" s="1"/>
      <c r="L632" s="1"/>
      <c r="M632" s="1"/>
      <c r="N632" s="1"/>
      <c r="O632" s="1"/>
      <c r="P632" s="3"/>
      <c r="Q632" s="3"/>
      <c r="R632" s="3"/>
      <c r="S632" s="3"/>
    </row>
    <row r="633" spans="8:19">
      <c r="H633" s="1"/>
      <c r="I633" s="1"/>
      <c r="J633" s="1"/>
      <c r="K633" s="1"/>
      <c r="L633" s="1"/>
      <c r="M633" s="1"/>
      <c r="N633" s="1"/>
      <c r="O633" s="1"/>
      <c r="P633" s="3"/>
      <c r="Q633" s="3"/>
      <c r="R633" s="3"/>
      <c r="S633" s="3"/>
    </row>
    <row r="634" spans="8:19">
      <c r="H634" s="1"/>
      <c r="I634" s="1"/>
      <c r="J634" s="1"/>
      <c r="K634" s="1"/>
      <c r="L634" s="1"/>
      <c r="M634" s="1"/>
      <c r="N634" s="1"/>
      <c r="O634" s="1"/>
      <c r="P634" s="3"/>
      <c r="Q634" s="3"/>
      <c r="R634" s="3"/>
      <c r="S634" s="3"/>
    </row>
    <row r="635" spans="8:19">
      <c r="H635" s="1"/>
      <c r="I635" s="1"/>
      <c r="J635" s="1"/>
      <c r="K635" s="1"/>
      <c r="L635" s="1"/>
      <c r="M635" s="1"/>
      <c r="N635" s="1"/>
      <c r="O635" s="1"/>
      <c r="P635" s="3"/>
      <c r="Q635" s="3"/>
      <c r="R635" s="3"/>
      <c r="S635" s="3"/>
    </row>
    <row r="636" spans="8:19">
      <c r="H636" s="1"/>
      <c r="I636" s="1"/>
      <c r="J636" s="1"/>
      <c r="K636" s="1"/>
      <c r="L636" s="1"/>
      <c r="M636" s="1"/>
      <c r="N636" s="1"/>
      <c r="O636" s="1"/>
      <c r="P636" s="3"/>
      <c r="Q636" s="3"/>
      <c r="R636" s="3"/>
      <c r="S636" s="3"/>
    </row>
    <row r="637" spans="8:19">
      <c r="H637" s="1"/>
      <c r="I637" s="1"/>
      <c r="J637" s="1"/>
      <c r="K637" s="1"/>
      <c r="L637" s="1"/>
      <c r="M637" s="1"/>
      <c r="N637" s="1"/>
      <c r="O637" s="1"/>
      <c r="P637" s="3"/>
      <c r="Q637" s="3"/>
      <c r="R637" s="3"/>
      <c r="S637" s="3"/>
    </row>
    <row r="638" spans="8:19">
      <c r="H638" s="1"/>
      <c r="I638" s="1"/>
      <c r="J638" s="1"/>
      <c r="K638" s="1"/>
      <c r="L638" s="1"/>
      <c r="M638" s="1"/>
      <c r="N638" s="1"/>
      <c r="O638" s="1"/>
      <c r="P638" s="3"/>
      <c r="Q638" s="3"/>
      <c r="R638" s="3"/>
      <c r="S638" s="3"/>
    </row>
    <row r="639" spans="8:19">
      <c r="H639" s="1"/>
      <c r="I639" s="1"/>
      <c r="J639" s="1"/>
      <c r="K639" s="1"/>
      <c r="L639" s="1"/>
      <c r="M639" s="1"/>
      <c r="N639" s="1"/>
      <c r="O639" s="1"/>
      <c r="P639" s="3"/>
      <c r="Q639" s="3"/>
      <c r="R639" s="3"/>
      <c r="S639" s="3"/>
    </row>
    <row r="640" spans="8:19">
      <c r="H640" s="1"/>
      <c r="I640" s="1"/>
      <c r="J640" s="1"/>
      <c r="K640" s="1"/>
      <c r="L640" s="1"/>
      <c r="M640" s="1"/>
      <c r="N640" s="1"/>
      <c r="O640" s="1"/>
      <c r="P640" s="3"/>
      <c r="Q640" s="3"/>
      <c r="R640" s="3"/>
      <c r="S640" s="3"/>
    </row>
    <row r="641" spans="8:19">
      <c r="H641" s="1"/>
      <c r="I641" s="1"/>
      <c r="J641" s="1"/>
      <c r="K641" s="1"/>
      <c r="L641" s="1"/>
      <c r="M641" s="1"/>
      <c r="N641" s="1"/>
      <c r="O641" s="1"/>
      <c r="P641" s="3"/>
      <c r="Q641" s="3"/>
      <c r="R641" s="3"/>
      <c r="S641" s="3"/>
    </row>
    <row r="642" spans="8:19">
      <c r="H642" s="1"/>
      <c r="I642" s="1"/>
      <c r="J642" s="1"/>
      <c r="K642" s="1"/>
      <c r="L642" s="1"/>
      <c r="M642" s="1"/>
      <c r="N642" s="1"/>
      <c r="O642" s="1"/>
      <c r="P642" s="3"/>
      <c r="Q642" s="3"/>
      <c r="R642" s="3"/>
      <c r="S642" s="3"/>
    </row>
    <row r="643" spans="8:19">
      <c r="H643" s="1"/>
      <c r="I643" s="1"/>
      <c r="J643" s="1"/>
      <c r="K643" s="1"/>
      <c r="L643" s="1"/>
      <c r="M643" s="1"/>
      <c r="N643" s="1"/>
      <c r="O643" s="1"/>
      <c r="P643" s="3"/>
      <c r="Q643" s="3"/>
      <c r="R643" s="3"/>
      <c r="S643" s="3"/>
    </row>
    <row r="644" spans="8:19">
      <c r="H644" s="1"/>
      <c r="I644" s="1"/>
      <c r="J644" s="1"/>
      <c r="K644" s="1"/>
      <c r="L644" s="1"/>
      <c r="M644" s="1"/>
      <c r="N644" s="1"/>
      <c r="O644" s="1"/>
      <c r="P644" s="3"/>
      <c r="Q644" s="3"/>
      <c r="R644" s="3"/>
      <c r="S644" s="3"/>
    </row>
    <row r="645" spans="8:19">
      <c r="H645" s="1"/>
      <c r="I645" s="1"/>
      <c r="J645" s="1"/>
      <c r="K645" s="1"/>
      <c r="L645" s="1"/>
      <c r="M645" s="1"/>
      <c r="N645" s="1"/>
      <c r="O645" s="1"/>
      <c r="P645" s="3"/>
      <c r="Q645" s="3"/>
      <c r="R645" s="3"/>
      <c r="S645" s="3"/>
    </row>
    <row r="646" spans="8:19">
      <c r="H646" s="1"/>
      <c r="I646" s="1"/>
      <c r="J646" s="1"/>
      <c r="K646" s="1"/>
      <c r="L646" s="1"/>
      <c r="M646" s="1"/>
      <c r="N646" s="1"/>
      <c r="O646" s="1"/>
      <c r="P646" s="3"/>
      <c r="Q646" s="3"/>
      <c r="R646" s="3"/>
      <c r="S646" s="3"/>
    </row>
    <row r="647" spans="8:19">
      <c r="H647" s="1"/>
      <c r="I647" s="1"/>
      <c r="J647" s="1"/>
      <c r="K647" s="1"/>
      <c r="L647" s="1"/>
      <c r="M647" s="1"/>
      <c r="N647" s="1"/>
      <c r="O647" s="1"/>
      <c r="P647" s="3"/>
      <c r="Q647" s="3"/>
      <c r="R647" s="3"/>
      <c r="S647" s="3"/>
    </row>
    <row r="648" spans="8:19">
      <c r="H648" s="1"/>
      <c r="I648" s="1"/>
      <c r="J648" s="1"/>
      <c r="K648" s="1"/>
      <c r="L648" s="1"/>
      <c r="M648" s="1"/>
      <c r="N648" s="1"/>
      <c r="O648" s="1"/>
      <c r="P648" s="3"/>
      <c r="Q648" s="3"/>
      <c r="R648" s="3"/>
      <c r="S648" s="3"/>
    </row>
    <row r="649" spans="8:19">
      <c r="H649" s="1"/>
      <c r="I649" s="1"/>
      <c r="J649" s="1"/>
      <c r="K649" s="1"/>
      <c r="L649" s="1"/>
      <c r="M649" s="1"/>
      <c r="N649" s="1"/>
      <c r="O649" s="1"/>
      <c r="P649" s="3"/>
      <c r="Q649" s="3"/>
      <c r="R649" s="3"/>
      <c r="S649" s="3"/>
    </row>
    <row r="650" spans="8:19">
      <c r="H650" s="1"/>
      <c r="I650" s="1"/>
      <c r="J650" s="1"/>
      <c r="K650" s="1"/>
      <c r="L650" s="1"/>
      <c r="M650" s="1"/>
      <c r="N650" s="1"/>
      <c r="O650" s="1"/>
      <c r="P650" s="3"/>
      <c r="Q650" s="3"/>
      <c r="R650" s="3"/>
      <c r="S650" s="3"/>
    </row>
    <row r="651" spans="8:19">
      <c r="H651" s="1"/>
      <c r="I651" s="1"/>
      <c r="J651" s="1"/>
      <c r="K651" s="1"/>
      <c r="L651" s="1"/>
      <c r="M651" s="1"/>
      <c r="N651" s="1"/>
      <c r="O651" s="1"/>
      <c r="P651" s="3"/>
      <c r="Q651" s="3"/>
      <c r="R651" s="3"/>
      <c r="S651" s="3"/>
    </row>
    <row r="652" spans="8:19">
      <c r="H652" s="1"/>
      <c r="I652" s="1"/>
      <c r="J652" s="1"/>
      <c r="K652" s="1"/>
      <c r="L652" s="1"/>
      <c r="M652" s="1"/>
      <c r="N652" s="1"/>
      <c r="O652" s="1"/>
      <c r="P652" s="3"/>
      <c r="Q652" s="3"/>
      <c r="R652" s="3"/>
      <c r="S652" s="3"/>
    </row>
    <row r="653" spans="8:19">
      <c r="H653" s="1"/>
      <c r="I653" s="1"/>
      <c r="J653" s="1"/>
      <c r="K653" s="1"/>
      <c r="L653" s="1"/>
      <c r="M653" s="1"/>
      <c r="N653" s="1"/>
      <c r="O653" s="1"/>
      <c r="P653" s="3"/>
      <c r="Q653" s="3"/>
      <c r="R653" s="3"/>
      <c r="S653" s="3"/>
    </row>
    <row r="654" spans="8:19">
      <c r="H654" s="1"/>
      <c r="I654" s="1"/>
      <c r="J654" s="1"/>
      <c r="K654" s="1"/>
      <c r="L654" s="1"/>
      <c r="M654" s="1"/>
      <c r="N654" s="1"/>
      <c r="O654" s="1"/>
      <c r="P654" s="3"/>
      <c r="Q654" s="3"/>
      <c r="R654" s="3"/>
      <c r="S654" s="3"/>
    </row>
    <row r="655" spans="8:19">
      <c r="H655" s="1"/>
      <c r="I655" s="1"/>
      <c r="J655" s="1"/>
      <c r="K655" s="1"/>
      <c r="L655" s="1"/>
      <c r="M655" s="1"/>
      <c r="N655" s="1"/>
      <c r="O655" s="1"/>
      <c r="P655" s="3"/>
      <c r="Q655" s="3"/>
      <c r="R655" s="3"/>
      <c r="S655" s="3"/>
    </row>
    <row r="656" spans="8:19">
      <c r="H656" s="1"/>
      <c r="I656" s="1"/>
      <c r="J656" s="1"/>
      <c r="K656" s="1"/>
      <c r="L656" s="1"/>
      <c r="M656" s="1"/>
      <c r="N656" s="1"/>
      <c r="O656" s="1"/>
      <c r="P656" s="3"/>
      <c r="Q656" s="3"/>
      <c r="R656" s="3"/>
      <c r="S656" s="3"/>
    </row>
    <row r="657" spans="8:19">
      <c r="H657" s="1"/>
      <c r="I657" s="1"/>
      <c r="J657" s="1"/>
      <c r="K657" s="1"/>
      <c r="L657" s="1"/>
      <c r="M657" s="1"/>
      <c r="N657" s="1"/>
      <c r="O657" s="1"/>
      <c r="P657" s="3"/>
      <c r="Q657" s="3"/>
      <c r="R657" s="3"/>
      <c r="S657" s="3"/>
    </row>
    <row r="658" spans="8:19">
      <c r="H658" s="1"/>
      <c r="I658" s="1"/>
      <c r="J658" s="1"/>
      <c r="K658" s="1"/>
      <c r="L658" s="1"/>
      <c r="M658" s="1"/>
      <c r="N658" s="1"/>
      <c r="O658" s="1"/>
      <c r="P658" s="3"/>
      <c r="Q658" s="3"/>
      <c r="R658" s="3"/>
      <c r="S658" s="3"/>
    </row>
    <row r="659" spans="8:19">
      <c r="H659" s="1"/>
      <c r="I659" s="1"/>
      <c r="J659" s="1"/>
      <c r="K659" s="1"/>
      <c r="L659" s="1"/>
      <c r="M659" s="1"/>
      <c r="N659" s="1"/>
      <c r="O659" s="1"/>
      <c r="P659" s="3"/>
      <c r="Q659" s="3"/>
      <c r="R659" s="3"/>
      <c r="S659" s="3"/>
    </row>
    <row r="660" spans="8:19">
      <c r="H660" s="1"/>
      <c r="I660" s="1"/>
      <c r="J660" s="1"/>
      <c r="K660" s="1"/>
      <c r="L660" s="1"/>
      <c r="M660" s="1"/>
      <c r="N660" s="1"/>
      <c r="O660" s="1"/>
      <c r="P660" s="3"/>
      <c r="Q660" s="3"/>
      <c r="R660" s="3"/>
      <c r="S660" s="3"/>
    </row>
    <row r="661" spans="8:19">
      <c r="H661" s="1"/>
      <c r="I661" s="1"/>
      <c r="J661" s="1"/>
      <c r="K661" s="1"/>
      <c r="L661" s="1"/>
      <c r="M661" s="1"/>
      <c r="N661" s="1"/>
      <c r="O661" s="1"/>
      <c r="P661" s="3"/>
      <c r="Q661" s="3"/>
      <c r="R661" s="3"/>
      <c r="S661" s="3"/>
    </row>
    <row r="662" spans="8:19">
      <c r="H662" s="1"/>
      <c r="I662" s="1"/>
      <c r="J662" s="1"/>
      <c r="K662" s="1"/>
      <c r="L662" s="1"/>
      <c r="M662" s="1"/>
      <c r="N662" s="1"/>
      <c r="O662" s="1"/>
      <c r="P662" s="3"/>
      <c r="Q662" s="3"/>
      <c r="R662" s="3"/>
      <c r="S662" s="3"/>
    </row>
    <row r="663" spans="8:19">
      <c r="H663" s="1"/>
      <c r="I663" s="1"/>
      <c r="J663" s="1"/>
      <c r="K663" s="1"/>
      <c r="L663" s="1"/>
      <c r="M663" s="1"/>
      <c r="N663" s="1"/>
      <c r="O663" s="1"/>
      <c r="P663" s="3"/>
      <c r="Q663" s="3"/>
      <c r="R663" s="3"/>
      <c r="S663" s="3"/>
    </row>
    <row r="664" spans="8:19">
      <c r="H664" s="1"/>
      <c r="I664" s="1"/>
      <c r="J664" s="1"/>
      <c r="K664" s="1"/>
      <c r="L664" s="1"/>
      <c r="M664" s="1"/>
      <c r="N664" s="1"/>
      <c r="O664" s="1"/>
      <c r="P664" s="3"/>
      <c r="Q664" s="3"/>
      <c r="R664" s="3"/>
      <c r="S664" s="3"/>
    </row>
    <row r="665" spans="8:19">
      <c r="H665" s="1"/>
      <c r="I665" s="1"/>
      <c r="J665" s="1"/>
      <c r="K665" s="1"/>
      <c r="L665" s="1"/>
      <c r="M665" s="1"/>
      <c r="N665" s="1"/>
      <c r="O665" s="1"/>
      <c r="P665" s="3"/>
      <c r="Q665" s="3"/>
      <c r="R665" s="3"/>
      <c r="S665" s="3"/>
    </row>
    <row r="666" spans="8:19">
      <c r="H666" s="1"/>
      <c r="I666" s="1"/>
      <c r="J666" s="1"/>
      <c r="K666" s="1"/>
      <c r="L666" s="1"/>
      <c r="M666" s="1"/>
      <c r="N666" s="1"/>
      <c r="O666" s="1"/>
      <c r="P666" s="3"/>
      <c r="Q666" s="3"/>
      <c r="R666" s="3"/>
      <c r="S666" s="3"/>
    </row>
    <row r="667" spans="8:19">
      <c r="H667" s="1"/>
      <c r="I667" s="1"/>
      <c r="J667" s="1"/>
      <c r="K667" s="1"/>
      <c r="L667" s="1"/>
      <c r="M667" s="1"/>
      <c r="N667" s="1"/>
      <c r="O667" s="1"/>
      <c r="P667" s="3"/>
      <c r="Q667" s="3"/>
      <c r="R667" s="3"/>
      <c r="S667" s="3"/>
    </row>
    <row r="668" spans="8:19">
      <c r="H668" s="1"/>
      <c r="I668" s="1"/>
      <c r="J668" s="1"/>
      <c r="K668" s="1"/>
      <c r="L668" s="1"/>
      <c r="M668" s="1"/>
      <c r="N668" s="1"/>
      <c r="O668" s="1"/>
      <c r="P668" s="3"/>
      <c r="Q668" s="3"/>
      <c r="R668" s="3"/>
      <c r="S668" s="3"/>
    </row>
    <row r="669" spans="8:19">
      <c r="H669" s="1"/>
      <c r="I669" s="1"/>
      <c r="J669" s="1"/>
      <c r="K669" s="1"/>
      <c r="L669" s="1"/>
      <c r="M669" s="1"/>
      <c r="N669" s="1"/>
      <c r="O669" s="1"/>
      <c r="P669" s="3"/>
      <c r="Q669" s="3"/>
      <c r="R669" s="3"/>
      <c r="S669" s="3"/>
    </row>
    <row r="670" spans="8:19">
      <c r="H670" s="1"/>
      <c r="I670" s="1"/>
      <c r="J670" s="1"/>
      <c r="K670" s="1"/>
      <c r="L670" s="1"/>
      <c r="M670" s="1"/>
      <c r="N670" s="1"/>
      <c r="O670" s="1"/>
      <c r="P670" s="3"/>
      <c r="Q670" s="3"/>
      <c r="R670" s="3"/>
      <c r="S670" s="3"/>
    </row>
    <row r="671" spans="8:19">
      <c r="H671" s="1"/>
      <c r="I671" s="1"/>
      <c r="J671" s="1"/>
      <c r="K671" s="1"/>
      <c r="L671" s="1"/>
      <c r="M671" s="1"/>
      <c r="N671" s="1"/>
      <c r="O671" s="1"/>
      <c r="P671" s="3"/>
      <c r="Q671" s="3"/>
      <c r="R671" s="3"/>
      <c r="S671" s="3"/>
    </row>
    <row r="672" spans="8:19">
      <c r="H672" s="1"/>
      <c r="I672" s="1"/>
      <c r="J672" s="1"/>
      <c r="K672" s="1"/>
      <c r="L672" s="1"/>
      <c r="M672" s="1"/>
      <c r="N672" s="1"/>
      <c r="O672" s="1"/>
      <c r="P672" s="3"/>
      <c r="Q672" s="3"/>
      <c r="R672" s="3"/>
      <c r="S672" s="3"/>
    </row>
    <row r="673" spans="8:19">
      <c r="H673" s="1"/>
      <c r="I673" s="1"/>
      <c r="J673" s="1"/>
      <c r="K673" s="1"/>
      <c r="L673" s="1"/>
      <c r="M673" s="1"/>
      <c r="N673" s="1"/>
      <c r="O673" s="1"/>
      <c r="P673" s="3"/>
      <c r="Q673" s="3"/>
      <c r="R673" s="3"/>
      <c r="S673" s="3"/>
    </row>
    <row r="674" spans="8:19">
      <c r="H674" s="1"/>
      <c r="I674" s="1"/>
      <c r="J674" s="1"/>
      <c r="K674" s="1"/>
      <c r="L674" s="1"/>
      <c r="M674" s="1"/>
      <c r="N674" s="1"/>
      <c r="O674" s="1"/>
      <c r="P674" s="3"/>
      <c r="Q674" s="3"/>
      <c r="R674" s="3"/>
      <c r="S674" s="3"/>
    </row>
    <row r="675" spans="8:19">
      <c r="H675" s="1"/>
      <c r="I675" s="1"/>
      <c r="J675" s="1"/>
      <c r="K675" s="1"/>
      <c r="L675" s="1"/>
      <c r="M675" s="1"/>
      <c r="N675" s="1"/>
      <c r="O675" s="1"/>
      <c r="P675" s="3"/>
      <c r="Q675" s="3"/>
      <c r="R675" s="3"/>
      <c r="S675" s="3"/>
    </row>
    <row r="676" spans="8:19">
      <c r="H676" s="1"/>
      <c r="I676" s="1"/>
      <c r="J676" s="1"/>
      <c r="K676" s="1"/>
      <c r="L676" s="1"/>
      <c r="M676" s="1"/>
      <c r="N676" s="1"/>
      <c r="O676" s="1"/>
      <c r="P676" s="3"/>
      <c r="Q676" s="3"/>
      <c r="R676" s="3"/>
      <c r="S676" s="3"/>
    </row>
    <row r="677" spans="8:19">
      <c r="H677" s="1"/>
      <c r="I677" s="1"/>
      <c r="J677" s="1"/>
      <c r="K677" s="1"/>
      <c r="L677" s="1"/>
      <c r="M677" s="1"/>
      <c r="N677" s="1"/>
      <c r="O677" s="1"/>
      <c r="P677" s="3"/>
      <c r="Q677" s="3"/>
      <c r="R677" s="3"/>
      <c r="S677" s="3"/>
    </row>
    <row r="678" spans="8:19">
      <c r="H678" s="1"/>
      <c r="I678" s="1"/>
      <c r="J678" s="1"/>
      <c r="K678" s="1"/>
      <c r="L678" s="1"/>
      <c r="M678" s="1"/>
      <c r="N678" s="1"/>
      <c r="O678" s="1"/>
      <c r="P678" s="3"/>
      <c r="Q678" s="3"/>
      <c r="R678" s="3"/>
      <c r="S678" s="3"/>
    </row>
    <row r="679" spans="8:19">
      <c r="H679" s="1"/>
      <c r="I679" s="1"/>
      <c r="J679" s="1"/>
      <c r="K679" s="1"/>
      <c r="L679" s="1"/>
      <c r="M679" s="1"/>
      <c r="N679" s="1"/>
      <c r="O679" s="1"/>
      <c r="P679" s="3"/>
      <c r="Q679" s="3"/>
      <c r="R679" s="3"/>
      <c r="S679" s="3"/>
    </row>
    <row r="680" spans="8:19">
      <c r="H680" s="1"/>
      <c r="I680" s="1"/>
      <c r="J680" s="1"/>
      <c r="K680" s="1"/>
      <c r="L680" s="1"/>
      <c r="M680" s="1"/>
      <c r="N680" s="1"/>
      <c r="O680" s="1"/>
      <c r="P680" s="3"/>
      <c r="Q680" s="3"/>
      <c r="R680" s="3"/>
      <c r="S680" s="3"/>
    </row>
    <row r="681" spans="8:19">
      <c r="H681" s="1"/>
      <c r="I681" s="1"/>
      <c r="J681" s="1"/>
      <c r="K681" s="1"/>
      <c r="L681" s="1"/>
      <c r="M681" s="1"/>
      <c r="N681" s="1"/>
      <c r="O681" s="1"/>
      <c r="P681" s="3"/>
      <c r="Q681" s="3"/>
      <c r="R681" s="3"/>
      <c r="S681" s="3"/>
    </row>
    <row r="682" spans="8:19">
      <c r="H682" s="1"/>
      <c r="I682" s="1"/>
      <c r="J682" s="1"/>
      <c r="K682" s="1"/>
      <c r="L682" s="1"/>
      <c r="M682" s="1"/>
      <c r="N682" s="1"/>
      <c r="O682" s="1"/>
      <c r="P682" s="3"/>
      <c r="Q682" s="3"/>
      <c r="R682" s="3"/>
      <c r="S682" s="3"/>
    </row>
    <row r="683" spans="8:19">
      <c r="H683" s="1"/>
      <c r="I683" s="1"/>
      <c r="J683" s="1"/>
      <c r="K683" s="1"/>
      <c r="L683" s="1"/>
      <c r="M683" s="1"/>
      <c r="N683" s="1"/>
      <c r="O683" s="1"/>
      <c r="P683" s="3"/>
      <c r="Q683" s="3"/>
      <c r="R683" s="3"/>
      <c r="S683" s="3"/>
    </row>
    <row r="684" spans="8:19">
      <c r="H684" s="1"/>
      <c r="I684" s="1"/>
      <c r="J684" s="1"/>
      <c r="K684" s="1"/>
      <c r="L684" s="1"/>
      <c r="M684" s="1"/>
      <c r="N684" s="1"/>
      <c r="O684" s="1"/>
      <c r="P684" s="3"/>
      <c r="Q684" s="3"/>
      <c r="R684" s="3"/>
      <c r="S684" s="3"/>
    </row>
    <row r="685" spans="8:19">
      <c r="H685" s="1"/>
      <c r="I685" s="1"/>
      <c r="J685" s="1"/>
      <c r="K685" s="1"/>
      <c r="L685" s="1"/>
      <c r="M685" s="1"/>
      <c r="N685" s="1"/>
      <c r="O685" s="1"/>
      <c r="P685" s="3"/>
      <c r="Q685" s="3"/>
      <c r="R685" s="3"/>
      <c r="S685" s="3"/>
    </row>
    <row r="686" spans="8:19">
      <c r="H686" s="1"/>
      <c r="I686" s="1"/>
      <c r="J686" s="1"/>
      <c r="K686" s="1"/>
      <c r="L686" s="1"/>
      <c r="M686" s="1"/>
      <c r="N686" s="1"/>
      <c r="O686" s="1"/>
      <c r="P686" s="3"/>
      <c r="Q686" s="3"/>
      <c r="R686" s="3"/>
      <c r="S686" s="3"/>
    </row>
    <row r="687" spans="8:19">
      <c r="H687" s="1"/>
      <c r="I687" s="1"/>
      <c r="J687" s="1"/>
      <c r="K687" s="1"/>
      <c r="L687" s="1"/>
      <c r="M687" s="1"/>
      <c r="N687" s="1"/>
      <c r="O687" s="1"/>
      <c r="P687" s="3"/>
      <c r="Q687" s="3"/>
      <c r="R687" s="3"/>
      <c r="S687" s="3"/>
    </row>
    <row r="688" spans="8:19">
      <c r="H688" s="1"/>
      <c r="I688" s="1"/>
      <c r="J688" s="1"/>
      <c r="K688" s="1"/>
      <c r="L688" s="1"/>
      <c r="M688" s="1"/>
      <c r="N688" s="1"/>
      <c r="O688" s="1"/>
      <c r="P688" s="3"/>
      <c r="Q688" s="3"/>
      <c r="R688" s="3"/>
      <c r="S688" s="3"/>
    </row>
    <row r="689" spans="8:19">
      <c r="H689" s="1"/>
      <c r="I689" s="1"/>
      <c r="J689" s="1"/>
      <c r="K689" s="1"/>
      <c r="L689" s="1"/>
      <c r="M689" s="1"/>
      <c r="N689" s="1"/>
      <c r="O689" s="1"/>
      <c r="P689" s="3"/>
      <c r="Q689" s="3"/>
      <c r="R689" s="3"/>
      <c r="S689" s="3"/>
    </row>
    <row r="690" spans="8:19">
      <c r="H690" s="1"/>
      <c r="I690" s="1"/>
      <c r="J690" s="1"/>
      <c r="K690" s="1"/>
      <c r="L690" s="1"/>
      <c r="M690" s="1"/>
      <c r="N690" s="1"/>
      <c r="O690" s="1"/>
      <c r="P690" s="3"/>
      <c r="Q690" s="3"/>
      <c r="R690" s="3"/>
      <c r="S690" s="3"/>
    </row>
    <row r="691" spans="8:19">
      <c r="H691" s="1"/>
      <c r="I691" s="1"/>
      <c r="J691" s="1"/>
      <c r="K691" s="1"/>
      <c r="L691" s="1"/>
      <c r="M691" s="1"/>
      <c r="N691" s="1"/>
      <c r="O691" s="1"/>
      <c r="P691" s="3"/>
      <c r="Q691" s="3"/>
      <c r="R691" s="3"/>
      <c r="S691" s="3"/>
    </row>
    <row r="692" spans="8:19">
      <c r="H692" s="1"/>
      <c r="I692" s="1"/>
      <c r="J692" s="1"/>
      <c r="K692" s="1"/>
      <c r="L692" s="1"/>
      <c r="M692" s="1"/>
      <c r="N692" s="1"/>
      <c r="O692" s="1"/>
      <c r="P692" s="3"/>
      <c r="Q692" s="3"/>
      <c r="R692" s="3"/>
      <c r="S692" s="3"/>
    </row>
    <row r="693" spans="8:19">
      <c r="H693" s="1"/>
      <c r="I693" s="1"/>
      <c r="J693" s="1"/>
      <c r="K693" s="1"/>
      <c r="L693" s="1"/>
      <c r="M693" s="1"/>
      <c r="N693" s="1"/>
      <c r="O693" s="1"/>
      <c r="P693" s="3"/>
      <c r="Q693" s="3"/>
      <c r="R693" s="3"/>
      <c r="S693" s="3"/>
    </row>
    <row r="694" spans="8:19">
      <c r="H694" s="1"/>
      <c r="I694" s="1"/>
      <c r="J694" s="1"/>
      <c r="K694" s="1"/>
      <c r="L694" s="1"/>
      <c r="M694" s="1"/>
      <c r="N694" s="1"/>
      <c r="O694" s="1"/>
      <c r="P694" s="3"/>
      <c r="Q694" s="3"/>
      <c r="R694" s="3"/>
      <c r="S694" s="3"/>
    </row>
    <row r="695" spans="8:19">
      <c r="H695" s="1"/>
      <c r="I695" s="1"/>
      <c r="J695" s="1"/>
      <c r="K695" s="1"/>
      <c r="L695" s="1"/>
      <c r="M695" s="1"/>
      <c r="N695" s="1"/>
      <c r="O695" s="1"/>
      <c r="P695" s="3"/>
      <c r="Q695" s="3"/>
      <c r="R695" s="3"/>
      <c r="S695" s="3"/>
    </row>
    <row r="696" spans="8:19">
      <c r="H696" s="1"/>
      <c r="I696" s="1"/>
      <c r="J696" s="1"/>
      <c r="K696" s="1"/>
      <c r="L696" s="1"/>
      <c r="M696" s="1"/>
      <c r="N696" s="1"/>
      <c r="O696" s="1"/>
      <c r="P696" s="3"/>
      <c r="Q696" s="3"/>
      <c r="R696" s="3"/>
      <c r="S696" s="3"/>
    </row>
    <row r="697" spans="8:19">
      <c r="H697" s="1"/>
      <c r="I697" s="1"/>
      <c r="J697" s="1"/>
      <c r="K697" s="1"/>
      <c r="L697" s="1"/>
      <c r="M697" s="1"/>
      <c r="N697" s="1"/>
      <c r="O697" s="1"/>
      <c r="P697" s="3"/>
      <c r="Q697" s="3"/>
      <c r="R697" s="3"/>
      <c r="S697" s="3"/>
    </row>
    <row r="698" spans="8:19">
      <c r="H698" s="1"/>
      <c r="I698" s="1"/>
      <c r="J698" s="1"/>
      <c r="K698" s="1"/>
      <c r="L698" s="1"/>
      <c r="M698" s="1"/>
      <c r="N698" s="1"/>
      <c r="O698" s="1"/>
      <c r="P698" s="3"/>
      <c r="Q698" s="3"/>
      <c r="R698" s="3"/>
      <c r="S698" s="3"/>
    </row>
    <row r="699" spans="8:19">
      <c r="H699" s="1"/>
      <c r="I699" s="1"/>
      <c r="J699" s="1"/>
      <c r="K699" s="1"/>
      <c r="L699" s="1"/>
      <c r="M699" s="1"/>
      <c r="N699" s="1"/>
      <c r="O699" s="1"/>
      <c r="P699" s="3"/>
      <c r="Q699" s="3"/>
      <c r="R699" s="3"/>
      <c r="S699" s="3"/>
    </row>
    <row r="700" spans="8:19">
      <c r="H700" s="1"/>
      <c r="I700" s="1"/>
      <c r="J700" s="1"/>
      <c r="K700" s="1"/>
      <c r="L700" s="1"/>
      <c r="M700" s="1"/>
      <c r="N700" s="1"/>
      <c r="O700" s="1"/>
      <c r="P700" s="3"/>
      <c r="Q700" s="3"/>
      <c r="R700" s="3"/>
      <c r="S700" s="3"/>
    </row>
    <row r="701" spans="8:19">
      <c r="H701" s="1"/>
      <c r="I701" s="1"/>
      <c r="J701" s="1"/>
      <c r="K701" s="1"/>
      <c r="L701" s="1"/>
      <c r="M701" s="1"/>
      <c r="N701" s="1"/>
      <c r="O701" s="1"/>
      <c r="P701" s="3"/>
      <c r="Q701" s="3"/>
      <c r="R701" s="3"/>
      <c r="S701" s="3"/>
    </row>
    <row r="702" spans="8:19">
      <c r="H702" s="1"/>
      <c r="I702" s="1"/>
      <c r="J702" s="1"/>
      <c r="K702" s="1"/>
      <c r="L702" s="1"/>
      <c r="M702" s="1"/>
      <c r="N702" s="1"/>
      <c r="O702" s="1"/>
      <c r="P702" s="3"/>
      <c r="Q702" s="3"/>
      <c r="R702" s="3"/>
      <c r="S702" s="3"/>
    </row>
    <row r="703" spans="8:19">
      <c r="H703" s="1"/>
      <c r="I703" s="1"/>
      <c r="J703" s="1"/>
      <c r="K703" s="1"/>
      <c r="L703" s="1"/>
      <c r="M703" s="1"/>
      <c r="N703" s="1"/>
      <c r="O703" s="1"/>
      <c r="P703" s="3"/>
      <c r="Q703" s="3"/>
      <c r="R703" s="3"/>
      <c r="S703" s="3"/>
    </row>
    <row r="704" spans="8:19">
      <c r="H704" s="1"/>
      <c r="I704" s="1"/>
      <c r="J704" s="1"/>
      <c r="K704" s="1"/>
      <c r="L704" s="1"/>
      <c r="M704" s="1"/>
      <c r="N704" s="1"/>
      <c r="O704" s="1"/>
      <c r="P704" s="3"/>
      <c r="Q704" s="3"/>
      <c r="R704" s="3"/>
      <c r="S704" s="3"/>
    </row>
    <row r="705" spans="8:19">
      <c r="H705" s="1"/>
      <c r="I705" s="1"/>
      <c r="J705" s="1"/>
      <c r="K705" s="1"/>
      <c r="L705" s="1"/>
      <c r="M705" s="1"/>
      <c r="N705" s="1"/>
      <c r="O705" s="1"/>
      <c r="P705" s="3"/>
      <c r="Q705" s="3"/>
      <c r="R705" s="3"/>
      <c r="S705" s="3"/>
    </row>
    <row r="706" spans="8:19">
      <c r="H706" s="1"/>
      <c r="I706" s="1"/>
      <c r="J706" s="1"/>
      <c r="K706" s="1"/>
      <c r="L706" s="1"/>
      <c r="M706" s="1"/>
      <c r="N706" s="1"/>
      <c r="O706" s="1"/>
      <c r="P706" s="3"/>
      <c r="Q706" s="3"/>
      <c r="R706" s="3"/>
      <c r="S706" s="3"/>
    </row>
    <row r="707" spans="8:19">
      <c r="H707" s="1"/>
      <c r="I707" s="1"/>
      <c r="J707" s="1"/>
      <c r="K707" s="1"/>
      <c r="L707" s="1"/>
      <c r="M707" s="1"/>
      <c r="N707" s="1"/>
      <c r="O707" s="1"/>
      <c r="P707" s="3"/>
      <c r="Q707" s="3"/>
      <c r="R707" s="3"/>
      <c r="S707" s="3"/>
    </row>
    <row r="708" spans="8:19">
      <c r="H708" s="1"/>
      <c r="I708" s="1"/>
      <c r="J708" s="1"/>
      <c r="K708" s="1"/>
      <c r="L708" s="1"/>
      <c r="M708" s="1"/>
      <c r="N708" s="1"/>
      <c r="O708" s="1"/>
      <c r="P708" s="3"/>
      <c r="Q708" s="3"/>
      <c r="R708" s="3"/>
      <c r="S708" s="3"/>
    </row>
    <row r="709" spans="8:19">
      <c r="H709" s="1"/>
      <c r="I709" s="1"/>
      <c r="J709" s="1"/>
      <c r="K709" s="1"/>
      <c r="L709" s="1"/>
      <c r="M709" s="1"/>
      <c r="N709" s="1"/>
      <c r="O709" s="1"/>
      <c r="P709" s="3"/>
      <c r="Q709" s="3"/>
      <c r="R709" s="3"/>
      <c r="S709" s="3"/>
    </row>
    <row r="710" spans="8:19">
      <c r="H710" s="1"/>
      <c r="I710" s="1"/>
      <c r="J710" s="1"/>
      <c r="K710" s="1"/>
      <c r="L710" s="1"/>
      <c r="M710" s="1"/>
      <c r="N710" s="1"/>
      <c r="O710" s="1"/>
      <c r="P710" s="3"/>
      <c r="Q710" s="3"/>
      <c r="R710" s="3"/>
      <c r="S710" s="3"/>
    </row>
    <row r="711" spans="8:19">
      <c r="H711" s="1"/>
      <c r="I711" s="1"/>
      <c r="J711" s="1"/>
      <c r="K711" s="1"/>
      <c r="L711" s="1"/>
      <c r="M711" s="1"/>
      <c r="N711" s="1"/>
      <c r="O711" s="1"/>
      <c r="P711" s="3"/>
      <c r="Q711" s="3"/>
      <c r="R711" s="3"/>
      <c r="S711" s="3"/>
    </row>
    <row r="712" spans="8:19">
      <c r="H712" s="1"/>
      <c r="I712" s="1"/>
      <c r="J712" s="1"/>
      <c r="K712" s="1"/>
      <c r="L712" s="1"/>
      <c r="M712" s="1"/>
      <c r="N712" s="1"/>
      <c r="O712" s="1"/>
      <c r="P712" s="3"/>
      <c r="Q712" s="3"/>
      <c r="R712" s="3"/>
      <c r="S712" s="3"/>
    </row>
    <row r="713" spans="8:19">
      <c r="H713" s="1"/>
      <c r="I713" s="1"/>
      <c r="J713" s="1"/>
      <c r="K713" s="1"/>
      <c r="L713" s="1"/>
      <c r="M713" s="1"/>
      <c r="N713" s="1"/>
      <c r="O713" s="1"/>
      <c r="P713" s="3"/>
      <c r="Q713" s="3"/>
      <c r="R713" s="3"/>
      <c r="S713" s="3"/>
    </row>
    <row r="714" spans="8:19">
      <c r="H714" s="1"/>
      <c r="I714" s="1"/>
      <c r="J714" s="1"/>
      <c r="K714" s="1"/>
      <c r="L714" s="1"/>
      <c r="M714" s="1"/>
      <c r="N714" s="1"/>
      <c r="O714" s="1"/>
      <c r="P714" s="3"/>
      <c r="Q714" s="3"/>
      <c r="R714" s="3"/>
      <c r="S714" s="3"/>
    </row>
    <row r="715" spans="8:19">
      <c r="H715" s="1"/>
      <c r="I715" s="1"/>
      <c r="J715" s="1"/>
      <c r="K715" s="1"/>
      <c r="L715" s="1"/>
      <c r="M715" s="1"/>
      <c r="N715" s="1"/>
      <c r="O715" s="1"/>
      <c r="P715" s="3"/>
      <c r="Q715" s="3"/>
      <c r="R715" s="3"/>
      <c r="S715" s="3"/>
    </row>
    <row r="716" spans="8:19">
      <c r="H716" s="1"/>
      <c r="I716" s="1"/>
      <c r="J716" s="1"/>
      <c r="K716" s="1"/>
      <c r="L716" s="1"/>
      <c r="M716" s="1"/>
      <c r="N716" s="1"/>
      <c r="O716" s="1"/>
      <c r="P716" s="3"/>
      <c r="Q716" s="3"/>
      <c r="R716" s="3"/>
      <c r="S716" s="3"/>
    </row>
    <row r="717" spans="8:19">
      <c r="H717" s="1"/>
      <c r="I717" s="1"/>
      <c r="J717" s="1"/>
      <c r="K717" s="1"/>
      <c r="L717" s="1"/>
      <c r="M717" s="1"/>
      <c r="N717" s="1"/>
      <c r="O717" s="1"/>
      <c r="P717" s="3"/>
      <c r="Q717" s="3"/>
      <c r="R717" s="3"/>
      <c r="S717" s="3"/>
    </row>
    <row r="718" spans="8:19">
      <c r="H718" s="1"/>
      <c r="I718" s="1"/>
      <c r="J718" s="1"/>
      <c r="K718" s="1"/>
      <c r="L718" s="1"/>
      <c r="M718" s="1"/>
      <c r="N718" s="1"/>
      <c r="O718" s="1"/>
      <c r="P718" s="3"/>
      <c r="Q718" s="3"/>
      <c r="R718" s="3"/>
      <c r="S718" s="3"/>
    </row>
    <row r="719" spans="8:19">
      <c r="H719" s="1"/>
      <c r="I719" s="1"/>
      <c r="J719" s="1"/>
      <c r="K719" s="1"/>
      <c r="L719" s="1"/>
      <c r="M719" s="1"/>
      <c r="N719" s="1"/>
      <c r="O719" s="1"/>
      <c r="P719" s="3"/>
      <c r="Q719" s="3"/>
      <c r="R719" s="3"/>
      <c r="S719" s="3"/>
    </row>
    <row r="720" spans="8:19">
      <c r="H720" s="1"/>
      <c r="I720" s="1"/>
      <c r="J720" s="1"/>
      <c r="K720" s="1"/>
      <c r="L720" s="1"/>
      <c r="M720" s="1"/>
      <c r="N720" s="1"/>
      <c r="O720" s="1"/>
      <c r="P720" s="3"/>
      <c r="Q720" s="3"/>
      <c r="R720" s="3"/>
      <c r="S720" s="3"/>
    </row>
    <row r="721" spans="8:19">
      <c r="H721" s="1"/>
      <c r="I721" s="1"/>
      <c r="J721" s="1"/>
      <c r="K721" s="1"/>
      <c r="L721" s="1"/>
      <c r="M721" s="1"/>
      <c r="N721" s="1"/>
      <c r="O721" s="1"/>
      <c r="P721" s="3"/>
      <c r="Q721" s="3"/>
      <c r="R721" s="3"/>
      <c r="S721" s="3"/>
    </row>
    <row r="722" spans="8:19">
      <c r="H722" s="1"/>
      <c r="I722" s="1"/>
      <c r="J722" s="1"/>
      <c r="K722" s="1"/>
      <c r="L722" s="1"/>
      <c r="M722" s="1"/>
      <c r="N722" s="1"/>
      <c r="O722" s="1"/>
      <c r="P722" s="3"/>
      <c r="Q722" s="3"/>
      <c r="R722" s="3"/>
      <c r="S722" s="3"/>
    </row>
    <row r="723" spans="8:19">
      <c r="H723" s="1"/>
      <c r="I723" s="1"/>
      <c r="J723" s="1"/>
      <c r="K723" s="1"/>
      <c r="L723" s="1"/>
      <c r="M723" s="1"/>
      <c r="N723" s="1"/>
      <c r="O723" s="1"/>
      <c r="P723" s="3"/>
      <c r="Q723" s="3"/>
      <c r="R723" s="3"/>
      <c r="S723" s="3"/>
    </row>
    <row r="724" spans="8:19">
      <c r="H724" s="1"/>
      <c r="I724" s="1"/>
      <c r="J724" s="1"/>
      <c r="K724" s="1"/>
      <c r="L724" s="1"/>
      <c r="M724" s="1"/>
      <c r="N724" s="1"/>
      <c r="O724" s="1"/>
      <c r="P724" s="3"/>
      <c r="Q724" s="3"/>
      <c r="R724" s="3"/>
      <c r="S724" s="3"/>
    </row>
    <row r="725" spans="8:19">
      <c r="H725" s="1"/>
      <c r="I725" s="1"/>
      <c r="J725" s="1"/>
      <c r="K725" s="1"/>
      <c r="L725" s="1"/>
      <c r="M725" s="1"/>
      <c r="N725" s="1"/>
      <c r="O725" s="1"/>
      <c r="P725" s="3"/>
      <c r="Q725" s="3"/>
      <c r="R725" s="3"/>
      <c r="S725" s="3"/>
    </row>
    <row r="726" spans="8:19">
      <c r="H726" s="1"/>
      <c r="I726" s="1"/>
      <c r="J726" s="1"/>
      <c r="K726" s="1"/>
      <c r="L726" s="1"/>
      <c r="M726" s="1"/>
      <c r="N726" s="1"/>
      <c r="O726" s="1"/>
      <c r="P726" s="3"/>
      <c r="Q726" s="3"/>
      <c r="R726" s="3"/>
      <c r="S726" s="3"/>
    </row>
    <row r="727" spans="8:19">
      <c r="H727" s="1"/>
      <c r="I727" s="1"/>
      <c r="J727" s="1"/>
      <c r="K727" s="1"/>
      <c r="L727" s="1"/>
      <c r="M727" s="1"/>
      <c r="N727" s="1"/>
      <c r="O727" s="1"/>
      <c r="P727" s="3"/>
      <c r="Q727" s="3"/>
      <c r="R727" s="3"/>
      <c r="S727" s="3"/>
    </row>
    <row r="728" spans="8:19">
      <c r="H728" s="1"/>
      <c r="I728" s="1"/>
      <c r="J728" s="1"/>
      <c r="K728" s="1"/>
      <c r="L728" s="1"/>
      <c r="M728" s="1"/>
      <c r="N728" s="1"/>
      <c r="O728" s="1"/>
      <c r="P728" s="3"/>
      <c r="Q728" s="3"/>
      <c r="R728" s="3"/>
      <c r="S728" s="3"/>
    </row>
    <row r="729" spans="8:19">
      <c r="H729" s="1"/>
      <c r="I729" s="1"/>
      <c r="J729" s="1"/>
      <c r="K729" s="1"/>
      <c r="L729" s="1"/>
      <c r="M729" s="1"/>
      <c r="N729" s="1"/>
      <c r="O729" s="1"/>
      <c r="P729" s="3"/>
      <c r="Q729" s="3"/>
      <c r="R729" s="3"/>
      <c r="S729" s="3"/>
    </row>
    <row r="730" spans="8:19">
      <c r="H730" s="1"/>
      <c r="I730" s="1"/>
      <c r="J730" s="1"/>
      <c r="K730" s="1"/>
      <c r="L730" s="1"/>
      <c r="M730" s="1"/>
      <c r="N730" s="1"/>
      <c r="O730" s="1"/>
      <c r="P730" s="3"/>
      <c r="Q730" s="3"/>
      <c r="R730" s="3"/>
      <c r="S730" s="3"/>
    </row>
    <row r="731" spans="8:19">
      <c r="H731" s="1"/>
      <c r="I731" s="1"/>
      <c r="J731" s="1"/>
      <c r="K731" s="1"/>
      <c r="L731" s="1"/>
      <c r="M731" s="1"/>
      <c r="N731" s="1"/>
      <c r="O731" s="1"/>
      <c r="P731" s="3"/>
      <c r="Q731" s="3"/>
      <c r="R731" s="3"/>
      <c r="S731" s="3"/>
    </row>
    <row r="732" spans="8:19">
      <c r="H732" s="1"/>
      <c r="I732" s="1"/>
      <c r="J732" s="1"/>
      <c r="K732" s="1"/>
      <c r="L732" s="1"/>
      <c r="M732" s="1"/>
      <c r="N732" s="1"/>
      <c r="O732" s="1"/>
      <c r="P732" s="3"/>
      <c r="Q732" s="3"/>
      <c r="R732" s="3"/>
      <c r="S732" s="3"/>
    </row>
    <row r="733" spans="8:19">
      <c r="H733" s="1"/>
      <c r="I733" s="1"/>
      <c r="J733" s="1"/>
      <c r="K733" s="1"/>
      <c r="L733" s="1"/>
      <c r="M733" s="1"/>
      <c r="N733" s="1"/>
      <c r="O733" s="1"/>
      <c r="P733" s="3"/>
      <c r="Q733" s="3"/>
      <c r="R733" s="3"/>
      <c r="S733" s="3"/>
    </row>
    <row r="734" spans="8:19">
      <c r="H734" s="1"/>
      <c r="I734" s="1"/>
      <c r="J734" s="1"/>
      <c r="K734" s="1"/>
      <c r="L734" s="1"/>
      <c r="M734" s="1"/>
      <c r="N734" s="1"/>
      <c r="O734" s="1"/>
      <c r="P734" s="3"/>
      <c r="Q734" s="3"/>
      <c r="R734" s="3"/>
      <c r="S734" s="3"/>
    </row>
    <row r="735" spans="8:19">
      <c r="H735" s="1"/>
      <c r="I735" s="1"/>
      <c r="J735" s="1"/>
      <c r="K735" s="1"/>
      <c r="L735" s="1"/>
      <c r="M735" s="1"/>
      <c r="N735" s="1"/>
      <c r="O735" s="1"/>
      <c r="P735" s="3"/>
      <c r="Q735" s="3"/>
      <c r="R735" s="3"/>
      <c r="S735" s="3"/>
    </row>
    <row r="736" spans="8:19">
      <c r="H736" s="1"/>
      <c r="I736" s="1"/>
      <c r="J736" s="1"/>
      <c r="K736" s="1"/>
      <c r="L736" s="1"/>
      <c r="M736" s="1"/>
      <c r="N736" s="1"/>
      <c r="O736" s="1"/>
      <c r="P736" s="3"/>
      <c r="Q736" s="3"/>
      <c r="R736" s="3"/>
      <c r="S736" s="3"/>
    </row>
    <row r="737" spans="8:19">
      <c r="H737" s="1"/>
      <c r="I737" s="1"/>
      <c r="J737" s="1"/>
      <c r="K737" s="1"/>
      <c r="L737" s="1"/>
      <c r="M737" s="1"/>
      <c r="N737" s="1"/>
      <c r="O737" s="1"/>
      <c r="P737" s="3"/>
      <c r="Q737" s="3"/>
      <c r="R737" s="3"/>
      <c r="S737" s="3"/>
    </row>
    <row r="738" spans="8:19">
      <c r="H738" s="1"/>
      <c r="I738" s="1"/>
      <c r="J738" s="1"/>
      <c r="K738" s="1"/>
      <c r="L738" s="1"/>
      <c r="M738" s="1"/>
      <c r="N738" s="1"/>
      <c r="O738" s="1"/>
      <c r="P738" s="3"/>
      <c r="Q738" s="3"/>
      <c r="R738" s="3"/>
      <c r="S738" s="3"/>
    </row>
    <row r="739" spans="8:19">
      <c r="H739" s="1"/>
      <c r="I739" s="1"/>
      <c r="J739" s="1"/>
      <c r="K739" s="1"/>
      <c r="L739" s="1"/>
      <c r="M739" s="1"/>
      <c r="N739" s="1"/>
      <c r="O739" s="1"/>
      <c r="P739" s="3"/>
      <c r="Q739" s="3"/>
      <c r="R739" s="3"/>
      <c r="S739" s="3"/>
    </row>
    <row r="740" spans="8:19">
      <c r="H740" s="1"/>
      <c r="I740" s="1"/>
      <c r="J740" s="1"/>
      <c r="K740" s="1"/>
      <c r="L740" s="1"/>
      <c r="M740" s="1"/>
      <c r="N740" s="1"/>
      <c r="O740" s="1"/>
      <c r="P740" s="3"/>
      <c r="Q740" s="3"/>
      <c r="R740" s="3"/>
      <c r="S740" s="3"/>
    </row>
    <row r="741" spans="8:19">
      <c r="H741" s="1"/>
      <c r="I741" s="1"/>
      <c r="J741" s="1"/>
      <c r="K741" s="1"/>
      <c r="L741" s="1"/>
      <c r="M741" s="1"/>
      <c r="N741" s="1"/>
      <c r="O741" s="1"/>
      <c r="P741" s="3"/>
      <c r="Q741" s="3"/>
      <c r="R741" s="3"/>
      <c r="S741" s="3"/>
    </row>
    <row r="742" spans="8:19">
      <c r="H742" s="1"/>
      <c r="I742" s="1"/>
      <c r="J742" s="1"/>
      <c r="K742" s="1"/>
      <c r="L742" s="1"/>
      <c r="M742" s="1"/>
      <c r="N742" s="1"/>
      <c r="O742" s="1"/>
      <c r="P742" s="3"/>
      <c r="Q742" s="3"/>
      <c r="R742" s="3"/>
      <c r="S742" s="3"/>
    </row>
    <row r="743" spans="8:19">
      <c r="H743" s="1"/>
      <c r="I743" s="1"/>
      <c r="J743" s="1"/>
      <c r="K743" s="1"/>
      <c r="L743" s="1"/>
      <c r="M743" s="1"/>
      <c r="N743" s="1"/>
      <c r="O743" s="1"/>
      <c r="P743" s="3"/>
      <c r="Q743" s="3"/>
      <c r="R743" s="3"/>
      <c r="S743" s="3"/>
    </row>
    <row r="744" spans="8:19">
      <c r="H744" s="1"/>
      <c r="I744" s="1"/>
      <c r="J744" s="1"/>
      <c r="K744" s="1"/>
      <c r="L744" s="1"/>
      <c r="M744" s="1"/>
      <c r="N744" s="1"/>
      <c r="O744" s="1"/>
      <c r="P744" s="3"/>
      <c r="Q744" s="3"/>
      <c r="R744" s="3"/>
      <c r="S744" s="3"/>
    </row>
    <row r="745" spans="8:19">
      <c r="H745" s="1"/>
      <c r="I745" s="1"/>
      <c r="J745" s="1"/>
      <c r="K745" s="1"/>
      <c r="L745" s="1"/>
      <c r="M745" s="1"/>
      <c r="N745" s="1"/>
      <c r="O745" s="1"/>
      <c r="P745" s="3"/>
      <c r="Q745" s="3"/>
      <c r="R745" s="3"/>
      <c r="S745" s="3"/>
    </row>
    <row r="746" spans="8:19">
      <c r="H746" s="1"/>
      <c r="I746" s="1"/>
      <c r="J746" s="1"/>
      <c r="K746" s="1"/>
      <c r="L746" s="1"/>
      <c r="M746" s="1"/>
      <c r="N746" s="1"/>
      <c r="O746" s="1"/>
      <c r="P746" s="3"/>
      <c r="Q746" s="3"/>
      <c r="R746" s="3"/>
      <c r="S746" s="3"/>
    </row>
    <row r="747" spans="8:19">
      <c r="H747" s="1"/>
      <c r="I747" s="1"/>
      <c r="J747" s="1"/>
      <c r="K747" s="1"/>
      <c r="L747" s="1"/>
      <c r="M747" s="1"/>
      <c r="N747" s="1"/>
      <c r="O747" s="1"/>
      <c r="P747" s="3"/>
      <c r="Q747" s="3"/>
      <c r="R747" s="3"/>
      <c r="S747" s="3"/>
    </row>
    <row r="748" spans="8:19">
      <c r="H748" s="1"/>
      <c r="I748" s="1"/>
      <c r="J748" s="1"/>
      <c r="K748" s="1"/>
      <c r="L748" s="1"/>
      <c r="M748" s="1"/>
      <c r="N748" s="1"/>
      <c r="O748" s="1"/>
      <c r="P748" s="3"/>
      <c r="Q748" s="3"/>
      <c r="R748" s="3"/>
      <c r="S748" s="3"/>
    </row>
    <row r="749" spans="8:19">
      <c r="H749" s="1"/>
      <c r="I749" s="1"/>
      <c r="J749" s="1"/>
      <c r="K749" s="1"/>
      <c r="L749" s="1"/>
      <c r="M749" s="1"/>
      <c r="N749" s="1"/>
      <c r="O749" s="1"/>
      <c r="P749" s="3"/>
      <c r="Q749" s="3"/>
      <c r="R749" s="3"/>
      <c r="S749" s="3"/>
    </row>
    <row r="750" spans="8:19">
      <c r="H750" s="1"/>
      <c r="I750" s="1"/>
      <c r="J750" s="1"/>
      <c r="K750" s="1"/>
      <c r="L750" s="1"/>
      <c r="M750" s="1"/>
      <c r="N750" s="1"/>
      <c r="O750" s="1"/>
      <c r="P750" s="3"/>
      <c r="Q750" s="3"/>
      <c r="R750" s="3"/>
      <c r="S750" s="3"/>
    </row>
    <row r="751" spans="8:19">
      <c r="H751" s="1"/>
      <c r="I751" s="1"/>
      <c r="J751" s="1"/>
      <c r="K751" s="1"/>
      <c r="L751" s="1"/>
      <c r="M751" s="1"/>
      <c r="N751" s="1"/>
      <c r="O751" s="1"/>
      <c r="P751" s="3"/>
      <c r="Q751" s="3"/>
      <c r="R751" s="3"/>
      <c r="S751" s="3"/>
    </row>
    <row r="752" spans="8:19">
      <c r="H752" s="1"/>
      <c r="I752" s="1"/>
      <c r="J752" s="1"/>
      <c r="K752" s="1"/>
      <c r="L752" s="1"/>
      <c r="M752" s="1"/>
      <c r="N752" s="1"/>
      <c r="O752" s="1"/>
      <c r="P752" s="3"/>
      <c r="Q752" s="3"/>
      <c r="R752" s="3"/>
      <c r="S752" s="3"/>
    </row>
    <row r="753" spans="8:19">
      <c r="H753" s="1"/>
      <c r="I753" s="1"/>
      <c r="J753" s="1"/>
      <c r="K753" s="1"/>
      <c r="L753" s="1"/>
      <c r="M753" s="1"/>
      <c r="N753" s="1"/>
      <c r="O753" s="1"/>
      <c r="P753" s="3"/>
      <c r="Q753" s="3"/>
      <c r="R753" s="3"/>
      <c r="S753" s="3"/>
    </row>
    <row r="754" spans="8:19">
      <c r="H754" s="1"/>
      <c r="I754" s="1"/>
      <c r="J754" s="1"/>
      <c r="K754" s="1"/>
      <c r="L754" s="1"/>
      <c r="M754" s="1"/>
      <c r="N754" s="1"/>
      <c r="O754" s="1"/>
      <c r="P754" s="3"/>
      <c r="Q754" s="3"/>
      <c r="R754" s="3"/>
      <c r="S754" s="3"/>
    </row>
    <row r="755" spans="8:19">
      <c r="H755" s="1"/>
      <c r="I755" s="1"/>
      <c r="J755" s="1"/>
      <c r="K755" s="1"/>
      <c r="L755" s="1"/>
      <c r="M755" s="1"/>
      <c r="N755" s="1"/>
      <c r="O755" s="1"/>
      <c r="P755" s="3"/>
      <c r="Q755" s="3"/>
      <c r="R755" s="3"/>
      <c r="S755" s="3"/>
    </row>
    <row r="756" spans="8:19">
      <c r="H756" s="1"/>
      <c r="I756" s="1"/>
      <c r="J756" s="1"/>
      <c r="K756" s="1"/>
      <c r="L756" s="1"/>
      <c r="M756" s="1"/>
      <c r="N756" s="1"/>
      <c r="O756" s="1"/>
      <c r="P756" s="3"/>
      <c r="Q756" s="3"/>
      <c r="R756" s="3"/>
      <c r="S756" s="3"/>
    </row>
    <row r="757" spans="8:19">
      <c r="H757" s="1"/>
      <c r="I757" s="1"/>
      <c r="J757" s="1"/>
      <c r="K757" s="1"/>
      <c r="L757" s="1"/>
      <c r="M757" s="1"/>
      <c r="N757" s="1"/>
      <c r="O757" s="1"/>
      <c r="P757" s="3"/>
      <c r="Q757" s="3"/>
      <c r="R757" s="3"/>
      <c r="S757" s="3"/>
    </row>
    <row r="758" spans="8:19">
      <c r="H758" s="1"/>
      <c r="I758" s="1"/>
      <c r="J758" s="1"/>
      <c r="K758" s="1"/>
      <c r="L758" s="1"/>
      <c r="M758" s="1"/>
      <c r="N758" s="1"/>
      <c r="O758" s="1"/>
      <c r="P758" s="3"/>
      <c r="Q758" s="3"/>
      <c r="R758" s="3"/>
      <c r="S758" s="3"/>
    </row>
    <row r="759" spans="8:19">
      <c r="H759" s="1"/>
      <c r="I759" s="1"/>
      <c r="J759" s="1"/>
      <c r="K759" s="1"/>
      <c r="L759" s="1"/>
      <c r="M759" s="1"/>
      <c r="N759" s="1"/>
      <c r="O759" s="1"/>
      <c r="P759" s="3"/>
      <c r="Q759" s="3"/>
      <c r="R759" s="3"/>
      <c r="S759" s="3"/>
    </row>
    <row r="760" spans="8:19">
      <c r="H760" s="1"/>
      <c r="I760" s="1"/>
      <c r="J760" s="1"/>
      <c r="K760" s="1"/>
      <c r="L760" s="1"/>
      <c r="M760" s="1"/>
      <c r="N760" s="1"/>
      <c r="O760" s="1"/>
      <c r="P760" s="3"/>
      <c r="Q760" s="3"/>
      <c r="R760" s="3"/>
      <c r="S760" s="3"/>
    </row>
    <row r="761" spans="8:19">
      <c r="H761" s="1"/>
      <c r="I761" s="1"/>
      <c r="J761" s="1"/>
      <c r="K761" s="1"/>
      <c r="L761" s="1"/>
      <c r="M761" s="1"/>
      <c r="N761" s="1"/>
      <c r="O761" s="1"/>
      <c r="P761" s="3"/>
      <c r="Q761" s="3"/>
      <c r="R761" s="3"/>
      <c r="S761" s="3"/>
    </row>
    <row r="762" spans="8:19">
      <c r="H762" s="1"/>
      <c r="I762" s="1"/>
      <c r="J762" s="1"/>
      <c r="K762" s="1"/>
      <c r="L762" s="1"/>
      <c r="M762" s="1"/>
      <c r="N762" s="1"/>
      <c r="O762" s="1"/>
      <c r="P762" s="3"/>
      <c r="Q762" s="3"/>
      <c r="R762" s="3"/>
      <c r="S762" s="3"/>
    </row>
    <row r="763" spans="8:19">
      <c r="H763" s="1"/>
      <c r="I763" s="1"/>
      <c r="J763" s="1"/>
      <c r="K763" s="1"/>
      <c r="L763" s="1"/>
      <c r="M763" s="1"/>
      <c r="N763" s="1"/>
      <c r="O763" s="1"/>
      <c r="P763" s="3"/>
      <c r="Q763" s="3"/>
      <c r="R763" s="3"/>
      <c r="S763" s="3"/>
    </row>
    <row r="764" spans="8:19">
      <c r="H764" s="1"/>
      <c r="I764" s="1"/>
      <c r="J764" s="1"/>
      <c r="K764" s="1"/>
      <c r="L764" s="1"/>
      <c r="M764" s="1"/>
      <c r="N764" s="1"/>
      <c r="O764" s="1"/>
      <c r="P764" s="3"/>
      <c r="Q764" s="3"/>
      <c r="R764" s="3"/>
      <c r="S764" s="3"/>
    </row>
    <row r="765" spans="8:19">
      <c r="H765" s="1"/>
      <c r="I765" s="1"/>
      <c r="J765" s="1"/>
      <c r="K765" s="1"/>
      <c r="L765" s="1"/>
      <c r="M765" s="1"/>
      <c r="N765" s="1"/>
      <c r="O765" s="1"/>
      <c r="P765" s="3"/>
      <c r="Q765" s="3"/>
      <c r="R765" s="3"/>
      <c r="S765" s="3"/>
    </row>
    <row r="766" spans="8:19">
      <c r="H766" s="1"/>
      <c r="I766" s="1"/>
      <c r="J766" s="1"/>
      <c r="K766" s="1"/>
      <c r="L766" s="1"/>
      <c r="M766" s="1"/>
      <c r="N766" s="1"/>
      <c r="O766" s="1"/>
      <c r="P766" s="3"/>
      <c r="Q766" s="3"/>
      <c r="R766" s="3"/>
      <c r="S766" s="3"/>
    </row>
    <row r="767" spans="8:19">
      <c r="H767" s="1"/>
      <c r="I767" s="1"/>
      <c r="J767" s="1"/>
      <c r="K767" s="1"/>
      <c r="L767" s="1"/>
      <c r="M767" s="1"/>
      <c r="N767" s="1"/>
      <c r="O767" s="1"/>
      <c r="P767" s="3"/>
      <c r="Q767" s="3"/>
      <c r="R767" s="3"/>
      <c r="S767" s="3"/>
    </row>
    <row r="768" spans="8:19">
      <c r="H768" s="1"/>
      <c r="I768" s="1"/>
      <c r="J768" s="1"/>
      <c r="K768" s="1"/>
      <c r="L768" s="1"/>
      <c r="M768" s="1"/>
      <c r="N768" s="1"/>
      <c r="O768" s="1"/>
      <c r="P768" s="3"/>
      <c r="Q768" s="3"/>
      <c r="R768" s="3"/>
      <c r="S768" s="3"/>
    </row>
    <row r="769" spans="8:19">
      <c r="H769" s="1"/>
      <c r="I769" s="1"/>
      <c r="J769" s="1"/>
      <c r="K769" s="1"/>
      <c r="L769" s="1"/>
      <c r="M769" s="1"/>
      <c r="N769" s="1"/>
      <c r="O769" s="1"/>
      <c r="P769" s="3"/>
      <c r="Q769" s="3"/>
      <c r="R769" s="3"/>
      <c r="S769" s="3"/>
    </row>
    <row r="770" spans="8:19">
      <c r="H770" s="1"/>
      <c r="I770" s="1"/>
      <c r="J770" s="1"/>
      <c r="K770" s="1"/>
      <c r="L770" s="1"/>
      <c r="M770" s="1"/>
      <c r="N770" s="1"/>
      <c r="O770" s="1"/>
      <c r="P770" s="3"/>
      <c r="Q770" s="3"/>
      <c r="R770" s="3"/>
      <c r="S770" s="3"/>
    </row>
    <row r="771" spans="8:19">
      <c r="H771" s="1"/>
      <c r="I771" s="1"/>
      <c r="J771" s="1"/>
      <c r="K771" s="1"/>
      <c r="L771" s="1"/>
      <c r="M771" s="1"/>
      <c r="N771" s="1"/>
      <c r="O771" s="1"/>
      <c r="P771" s="3"/>
      <c r="Q771" s="3"/>
      <c r="R771" s="3"/>
      <c r="S771" s="3"/>
    </row>
    <row r="772" spans="8:19">
      <c r="H772" s="1"/>
      <c r="I772" s="1"/>
      <c r="J772" s="1"/>
      <c r="K772" s="1"/>
      <c r="L772" s="1"/>
      <c r="M772" s="1"/>
      <c r="N772" s="1"/>
      <c r="O772" s="1"/>
      <c r="P772" s="3"/>
      <c r="Q772" s="3"/>
      <c r="R772" s="3"/>
      <c r="S772" s="3"/>
    </row>
    <row r="773" spans="8:19">
      <c r="H773" s="1"/>
      <c r="I773" s="1"/>
      <c r="J773" s="1"/>
      <c r="K773" s="1"/>
      <c r="L773" s="1"/>
      <c r="M773" s="1"/>
      <c r="N773" s="1"/>
      <c r="O773" s="1"/>
      <c r="P773" s="3"/>
      <c r="Q773" s="3"/>
      <c r="R773" s="3"/>
      <c r="S773" s="3"/>
    </row>
    <row r="774" spans="8:19">
      <c r="H774" s="1"/>
      <c r="I774" s="1"/>
      <c r="J774" s="1"/>
      <c r="K774" s="1"/>
      <c r="L774" s="1"/>
      <c r="M774" s="1"/>
      <c r="N774" s="1"/>
      <c r="O774" s="1"/>
      <c r="P774" s="3"/>
      <c r="Q774" s="3"/>
      <c r="R774" s="3"/>
      <c r="S774" s="3"/>
    </row>
    <row r="775" spans="8:19">
      <c r="H775" s="1"/>
      <c r="I775" s="1"/>
      <c r="J775" s="1"/>
      <c r="K775" s="1"/>
      <c r="L775" s="1"/>
      <c r="M775" s="1"/>
      <c r="N775" s="1"/>
      <c r="O775" s="1"/>
      <c r="P775" s="3"/>
      <c r="Q775" s="3"/>
      <c r="R775" s="3"/>
      <c r="S775" s="3"/>
    </row>
    <row r="776" spans="8:19">
      <c r="H776" s="1"/>
      <c r="I776" s="1"/>
      <c r="J776" s="1"/>
      <c r="K776" s="1"/>
      <c r="L776" s="1"/>
      <c r="M776" s="1"/>
      <c r="N776" s="1"/>
      <c r="O776" s="1"/>
      <c r="P776" s="3"/>
      <c r="Q776" s="3"/>
      <c r="R776" s="3"/>
      <c r="S776" s="3"/>
    </row>
    <row r="777" spans="8:19">
      <c r="H777" s="1"/>
      <c r="I777" s="1"/>
      <c r="J777" s="1"/>
      <c r="K777" s="1"/>
      <c r="L777" s="1"/>
      <c r="M777" s="1"/>
      <c r="N777" s="1"/>
      <c r="O777" s="1"/>
      <c r="P777" s="3"/>
      <c r="Q777" s="3"/>
      <c r="R777" s="3"/>
      <c r="S777" s="3"/>
    </row>
    <row r="778" spans="8:19">
      <c r="H778" s="1"/>
      <c r="I778" s="1"/>
      <c r="J778" s="1"/>
      <c r="K778" s="1"/>
      <c r="L778" s="1"/>
      <c r="M778" s="1"/>
      <c r="N778" s="1"/>
      <c r="O778" s="1"/>
      <c r="P778" s="3"/>
      <c r="Q778" s="3"/>
      <c r="R778" s="3"/>
      <c r="S778" s="3"/>
    </row>
    <row r="779" spans="8:19">
      <c r="H779" s="1"/>
      <c r="I779" s="1"/>
      <c r="J779" s="1"/>
      <c r="K779" s="1"/>
      <c r="L779" s="1"/>
      <c r="M779" s="1"/>
      <c r="N779" s="1"/>
      <c r="O779" s="1"/>
      <c r="P779" s="3"/>
      <c r="Q779" s="3"/>
      <c r="R779" s="3"/>
      <c r="S779" s="3"/>
    </row>
    <row r="780" spans="8:19">
      <c r="H780" s="1"/>
      <c r="I780" s="1"/>
      <c r="J780" s="1"/>
      <c r="K780" s="1"/>
      <c r="L780" s="1"/>
      <c r="M780" s="1"/>
      <c r="N780" s="1"/>
      <c r="O780" s="1"/>
      <c r="P780" s="3"/>
      <c r="Q780" s="3"/>
      <c r="R780" s="3"/>
      <c r="S780" s="3"/>
    </row>
    <row r="781" spans="8:19">
      <c r="H781" s="1"/>
      <c r="I781" s="1"/>
      <c r="J781" s="1"/>
      <c r="K781" s="1"/>
      <c r="L781" s="1"/>
      <c r="M781" s="1"/>
      <c r="N781" s="1"/>
      <c r="O781" s="1"/>
      <c r="P781" s="3"/>
      <c r="Q781" s="3"/>
      <c r="R781" s="3"/>
      <c r="S781" s="3"/>
    </row>
    <row r="782" spans="8:19">
      <c r="H782" s="1"/>
      <c r="I782" s="1"/>
      <c r="J782" s="1"/>
      <c r="K782" s="1"/>
      <c r="L782" s="1"/>
      <c r="M782" s="1"/>
      <c r="N782" s="1"/>
      <c r="O782" s="1"/>
      <c r="P782" s="3"/>
      <c r="Q782" s="3"/>
      <c r="R782" s="3"/>
      <c r="S782" s="3"/>
    </row>
    <row r="783" spans="8:19">
      <c r="H783" s="1"/>
      <c r="I783" s="1"/>
      <c r="J783" s="1"/>
      <c r="K783" s="1"/>
      <c r="L783" s="1"/>
      <c r="M783" s="1"/>
      <c r="N783" s="1"/>
      <c r="O783" s="1"/>
      <c r="P783" s="3"/>
      <c r="Q783" s="3"/>
      <c r="R783" s="3"/>
      <c r="S783" s="3"/>
    </row>
    <row r="784" spans="8:19">
      <c r="H784" s="1"/>
      <c r="I784" s="1"/>
      <c r="J784" s="1"/>
      <c r="K784" s="1"/>
      <c r="L784" s="1"/>
      <c r="M784" s="1"/>
      <c r="N784" s="1"/>
      <c r="O784" s="1"/>
      <c r="P784" s="3"/>
      <c r="Q784" s="3"/>
      <c r="R784" s="3"/>
      <c r="S784" s="3"/>
    </row>
    <row r="785" spans="8:19">
      <c r="H785" s="1"/>
      <c r="I785" s="1"/>
      <c r="J785" s="1"/>
      <c r="K785" s="1"/>
      <c r="L785" s="1"/>
      <c r="M785" s="1"/>
      <c r="N785" s="1"/>
      <c r="O785" s="1"/>
      <c r="P785" s="3"/>
      <c r="Q785" s="3"/>
      <c r="R785" s="3"/>
      <c r="S785" s="3"/>
    </row>
    <row r="786" spans="8:19">
      <c r="H786" s="1"/>
      <c r="I786" s="1"/>
      <c r="J786" s="1"/>
      <c r="K786" s="1"/>
      <c r="L786" s="1"/>
      <c r="M786" s="1"/>
      <c r="N786" s="1"/>
      <c r="O786" s="1"/>
      <c r="P786" s="3"/>
      <c r="Q786" s="3"/>
      <c r="R786" s="3"/>
      <c r="S786" s="3"/>
    </row>
    <row r="787" spans="8:19">
      <c r="H787" s="1"/>
      <c r="I787" s="1"/>
      <c r="J787" s="1"/>
      <c r="K787" s="1"/>
      <c r="L787" s="1"/>
      <c r="M787" s="1"/>
      <c r="N787" s="1"/>
      <c r="O787" s="1"/>
      <c r="P787" s="3"/>
      <c r="Q787" s="3"/>
      <c r="R787" s="3"/>
      <c r="S787" s="3"/>
    </row>
    <row r="788" spans="8:19">
      <c r="H788" s="1"/>
      <c r="I788" s="1"/>
      <c r="J788" s="1"/>
      <c r="K788" s="1"/>
      <c r="L788" s="1"/>
      <c r="M788" s="1"/>
      <c r="N788" s="1"/>
      <c r="O788" s="1"/>
      <c r="P788" s="3"/>
      <c r="Q788" s="3"/>
      <c r="R788" s="3"/>
      <c r="S788" s="3"/>
    </row>
    <row r="789" spans="8:19">
      <c r="H789" s="1"/>
      <c r="I789" s="1"/>
      <c r="J789" s="1"/>
      <c r="K789" s="1"/>
      <c r="L789" s="1"/>
      <c r="M789" s="1"/>
      <c r="N789" s="1"/>
      <c r="O789" s="1"/>
      <c r="P789" s="3"/>
      <c r="Q789" s="3"/>
      <c r="R789" s="3"/>
      <c r="S789" s="3"/>
    </row>
    <row r="790" spans="8:19">
      <c r="H790" s="1"/>
      <c r="I790" s="1"/>
      <c r="J790" s="1"/>
      <c r="K790" s="1"/>
      <c r="L790" s="1"/>
      <c r="M790" s="1"/>
      <c r="N790" s="1"/>
      <c r="O790" s="1"/>
      <c r="P790" s="3"/>
      <c r="Q790" s="3"/>
      <c r="R790" s="3"/>
      <c r="S790" s="3"/>
    </row>
    <row r="791" spans="8:19">
      <c r="H791" s="1"/>
      <c r="I791" s="1"/>
      <c r="J791" s="1"/>
      <c r="K791" s="1"/>
      <c r="L791" s="1"/>
      <c r="M791" s="1"/>
      <c r="N791" s="1"/>
      <c r="O791" s="1"/>
      <c r="P791" s="3"/>
      <c r="Q791" s="3"/>
      <c r="R791" s="3"/>
      <c r="S791" s="3"/>
    </row>
    <row r="792" spans="8:19">
      <c r="H792" s="1"/>
      <c r="I792" s="1"/>
      <c r="J792" s="1"/>
      <c r="K792" s="1"/>
      <c r="L792" s="1"/>
      <c r="M792" s="1"/>
      <c r="N792" s="1"/>
      <c r="O792" s="1"/>
      <c r="P792" s="3"/>
      <c r="Q792" s="3"/>
      <c r="R792" s="3"/>
      <c r="S792" s="3"/>
    </row>
    <row r="793" spans="8:19">
      <c r="H793" s="1"/>
      <c r="I793" s="1"/>
      <c r="J793" s="1"/>
      <c r="K793" s="1"/>
      <c r="L793" s="1"/>
      <c r="M793" s="1"/>
      <c r="N793" s="1"/>
      <c r="O793" s="1"/>
      <c r="P793" s="3"/>
      <c r="Q793" s="3"/>
      <c r="R793" s="3"/>
      <c r="S793" s="3"/>
    </row>
    <row r="794" spans="8:19">
      <c r="H794" s="1"/>
      <c r="I794" s="1"/>
      <c r="J794" s="1"/>
      <c r="K794" s="1"/>
      <c r="L794" s="1"/>
      <c r="M794" s="1"/>
      <c r="N794" s="1"/>
      <c r="O794" s="1"/>
      <c r="P794" s="3"/>
      <c r="Q794" s="3"/>
      <c r="R794" s="3"/>
      <c r="S794" s="3"/>
    </row>
    <row r="795" spans="8:19">
      <c r="H795" s="1"/>
      <c r="I795" s="1"/>
      <c r="J795" s="1"/>
      <c r="K795" s="1"/>
      <c r="L795" s="1"/>
      <c r="M795" s="1"/>
      <c r="N795" s="1"/>
      <c r="O795" s="1"/>
      <c r="P795" s="3"/>
      <c r="Q795" s="3"/>
      <c r="R795" s="3"/>
      <c r="S795" s="3"/>
    </row>
    <row r="796" spans="8:19">
      <c r="H796" s="1"/>
      <c r="I796" s="1"/>
      <c r="J796" s="1"/>
      <c r="K796" s="1"/>
      <c r="L796" s="1"/>
      <c r="M796" s="1"/>
      <c r="N796" s="1"/>
      <c r="O796" s="1"/>
      <c r="P796" s="3"/>
      <c r="Q796" s="3"/>
      <c r="R796" s="3"/>
      <c r="S796" s="3"/>
    </row>
    <row r="797" spans="8:19">
      <c r="H797" s="1"/>
      <c r="I797" s="1"/>
      <c r="J797" s="1"/>
      <c r="K797" s="1"/>
      <c r="L797" s="1"/>
      <c r="M797" s="1"/>
      <c r="N797" s="1"/>
      <c r="O797" s="1"/>
      <c r="P797" s="3"/>
      <c r="Q797" s="3"/>
      <c r="R797" s="3"/>
      <c r="S797" s="3"/>
    </row>
    <row r="798" spans="8:19">
      <c r="H798" s="1"/>
      <c r="I798" s="1"/>
      <c r="J798" s="1"/>
      <c r="K798" s="1"/>
      <c r="L798" s="1"/>
      <c r="M798" s="1"/>
      <c r="N798" s="1"/>
      <c r="O798" s="1"/>
      <c r="P798" s="3"/>
      <c r="Q798" s="3"/>
      <c r="R798" s="3"/>
      <c r="S798" s="3"/>
    </row>
    <row r="799" spans="8:19">
      <c r="H799" s="1"/>
      <c r="I799" s="1"/>
      <c r="J799" s="1"/>
      <c r="K799" s="1"/>
      <c r="L799" s="1"/>
      <c r="M799" s="1"/>
      <c r="N799" s="1"/>
      <c r="O799" s="1"/>
      <c r="P799" s="3"/>
      <c r="Q799" s="3"/>
      <c r="R799" s="3"/>
      <c r="S799" s="3"/>
    </row>
    <row r="800" spans="8:19">
      <c r="H800" s="1"/>
      <c r="I800" s="1"/>
      <c r="J800" s="1"/>
      <c r="K800" s="1"/>
      <c r="L800" s="1"/>
      <c r="M800" s="1"/>
      <c r="N800" s="1"/>
      <c r="O800" s="1"/>
      <c r="P800" s="3"/>
      <c r="Q800" s="3"/>
      <c r="R800" s="3"/>
      <c r="S800" s="3"/>
    </row>
    <row r="801" spans="8:19">
      <c r="H801" s="1"/>
      <c r="I801" s="1"/>
      <c r="J801" s="1"/>
      <c r="K801" s="1"/>
      <c r="L801" s="1"/>
      <c r="M801" s="1"/>
      <c r="N801" s="1"/>
      <c r="O801" s="1"/>
      <c r="P801" s="3"/>
      <c r="Q801" s="3"/>
      <c r="R801" s="3"/>
      <c r="S801" s="3"/>
    </row>
    <row r="802" spans="8:19">
      <c r="H802" s="1"/>
      <c r="I802" s="1"/>
      <c r="J802" s="1"/>
      <c r="K802" s="1"/>
      <c r="L802" s="1"/>
      <c r="M802" s="1"/>
      <c r="N802" s="1"/>
      <c r="O802" s="1"/>
      <c r="P802" s="3"/>
      <c r="Q802" s="3"/>
      <c r="R802" s="3"/>
      <c r="S802" s="3"/>
    </row>
    <row r="803" spans="8:19">
      <c r="H803" s="1"/>
      <c r="I803" s="1"/>
      <c r="J803" s="1"/>
      <c r="K803" s="1"/>
      <c r="L803" s="1"/>
      <c r="M803" s="1"/>
      <c r="N803" s="1"/>
      <c r="O803" s="1"/>
      <c r="P803" s="3"/>
      <c r="Q803" s="3"/>
      <c r="R803" s="3"/>
      <c r="S803" s="3"/>
    </row>
    <row r="804" spans="8:19">
      <c r="H804" s="1"/>
      <c r="I804" s="1"/>
      <c r="J804" s="1"/>
      <c r="K804" s="1"/>
      <c r="L804" s="1"/>
      <c r="M804" s="1"/>
      <c r="N804" s="1"/>
      <c r="O804" s="1"/>
      <c r="P804" s="3"/>
      <c r="Q804" s="3"/>
      <c r="R804" s="3"/>
      <c r="S804" s="3"/>
    </row>
    <row r="805" spans="8:19">
      <c r="H805" s="1"/>
      <c r="I805" s="1"/>
      <c r="J805" s="1"/>
      <c r="K805" s="1"/>
      <c r="L805" s="1"/>
      <c r="M805" s="1"/>
      <c r="N805" s="1"/>
      <c r="O805" s="1"/>
      <c r="P805" s="3"/>
      <c r="Q805" s="3"/>
      <c r="R805" s="3"/>
      <c r="S805" s="3"/>
    </row>
    <row r="806" spans="8:19">
      <c r="H806" s="1"/>
      <c r="I806" s="1"/>
      <c r="J806" s="1"/>
      <c r="K806" s="1"/>
      <c r="L806" s="1"/>
      <c r="M806" s="1"/>
      <c r="N806" s="1"/>
      <c r="O806" s="1"/>
      <c r="P806" s="3"/>
      <c r="Q806" s="3"/>
      <c r="R806" s="3"/>
      <c r="S806" s="3"/>
    </row>
    <row r="807" spans="8:19">
      <c r="H807" s="1"/>
      <c r="I807" s="1"/>
      <c r="J807" s="1"/>
      <c r="K807" s="1"/>
      <c r="L807" s="1"/>
      <c r="M807" s="1"/>
      <c r="N807" s="1"/>
      <c r="O807" s="1"/>
      <c r="P807" s="3"/>
      <c r="Q807" s="3"/>
      <c r="R807" s="3"/>
      <c r="S807" s="3"/>
    </row>
    <row r="808" spans="8:19">
      <c r="H808" s="1"/>
      <c r="I808" s="1"/>
      <c r="J808" s="1"/>
      <c r="K808" s="1"/>
      <c r="L808" s="1"/>
      <c r="M808" s="1"/>
      <c r="N808" s="1"/>
      <c r="O808" s="1"/>
      <c r="P808" s="3"/>
      <c r="Q808" s="3"/>
      <c r="R808" s="3"/>
      <c r="S808" s="3"/>
    </row>
    <row r="809" spans="8:19">
      <c r="H809" s="1"/>
      <c r="I809" s="1"/>
      <c r="J809" s="1"/>
      <c r="K809" s="1"/>
      <c r="L809" s="1"/>
      <c r="M809" s="1"/>
      <c r="N809" s="1"/>
      <c r="O809" s="1"/>
      <c r="P809" s="3"/>
      <c r="Q809" s="3"/>
      <c r="R809" s="3"/>
      <c r="S809" s="3"/>
    </row>
    <row r="810" spans="8:19">
      <c r="H810" s="1"/>
      <c r="I810" s="1"/>
      <c r="J810" s="1"/>
      <c r="K810" s="1"/>
      <c r="L810" s="1"/>
      <c r="M810" s="1"/>
      <c r="N810" s="1"/>
      <c r="O810" s="1"/>
      <c r="P810" s="3"/>
      <c r="Q810" s="3"/>
      <c r="R810" s="3"/>
      <c r="S810" s="3"/>
    </row>
    <row r="811" spans="8:19">
      <c r="H811" s="1"/>
      <c r="I811" s="1"/>
      <c r="J811" s="1"/>
      <c r="K811" s="1"/>
      <c r="L811" s="1"/>
      <c r="M811" s="1"/>
      <c r="N811" s="1"/>
      <c r="O811" s="1"/>
      <c r="P811" s="3"/>
      <c r="Q811" s="3"/>
      <c r="R811" s="3"/>
      <c r="S811" s="3"/>
    </row>
    <row r="812" spans="8:19">
      <c r="H812" s="1"/>
      <c r="I812" s="1"/>
      <c r="J812" s="1"/>
      <c r="K812" s="1"/>
      <c r="L812" s="1"/>
      <c r="M812" s="1"/>
      <c r="N812" s="1"/>
      <c r="O812" s="1"/>
      <c r="P812" s="3"/>
      <c r="Q812" s="3"/>
      <c r="R812" s="3"/>
      <c r="S812" s="3"/>
    </row>
    <row r="813" spans="8:19">
      <c r="H813" s="1"/>
      <c r="I813" s="1"/>
      <c r="J813" s="1"/>
      <c r="K813" s="1"/>
      <c r="L813" s="1"/>
      <c r="M813" s="1"/>
      <c r="N813" s="1"/>
      <c r="O813" s="1"/>
      <c r="P813" s="3"/>
      <c r="Q813" s="3"/>
      <c r="R813" s="3"/>
      <c r="S813" s="3"/>
    </row>
    <row r="814" spans="8:19">
      <c r="H814" s="1"/>
      <c r="I814" s="1"/>
      <c r="J814" s="1"/>
      <c r="K814" s="1"/>
      <c r="L814" s="1"/>
      <c r="M814" s="1"/>
      <c r="N814" s="1"/>
      <c r="O814" s="1"/>
      <c r="P814" s="3"/>
      <c r="Q814" s="3"/>
      <c r="R814" s="3"/>
      <c r="S814" s="3"/>
    </row>
    <row r="815" spans="8:19">
      <c r="H815" s="1"/>
      <c r="I815" s="1"/>
      <c r="J815" s="1"/>
      <c r="K815" s="1"/>
      <c r="L815" s="1"/>
      <c r="M815" s="1"/>
      <c r="N815" s="1"/>
      <c r="O815" s="1"/>
      <c r="P815" s="3"/>
      <c r="Q815" s="3"/>
      <c r="R815" s="3"/>
      <c r="S815" s="3"/>
    </row>
    <row r="816" spans="8:19">
      <c r="H816" s="1"/>
      <c r="I816" s="1"/>
      <c r="J816" s="1"/>
      <c r="K816" s="1"/>
      <c r="L816" s="1"/>
      <c r="M816" s="1"/>
      <c r="N816" s="1"/>
      <c r="O816" s="1"/>
      <c r="P816" s="3"/>
      <c r="Q816" s="3"/>
      <c r="R816" s="3"/>
      <c r="S816" s="3"/>
    </row>
    <row r="817" spans="8:19">
      <c r="H817" s="1"/>
      <c r="I817" s="1"/>
      <c r="J817" s="1"/>
      <c r="K817" s="1"/>
      <c r="L817" s="1"/>
      <c r="M817" s="1"/>
      <c r="N817" s="1"/>
      <c r="O817" s="1"/>
      <c r="P817" s="3"/>
      <c r="Q817" s="3"/>
      <c r="R817" s="3"/>
      <c r="S817" s="3"/>
    </row>
    <row r="818" spans="8:19">
      <c r="H818" s="1"/>
      <c r="I818" s="1"/>
      <c r="J818" s="1"/>
      <c r="K818" s="1"/>
      <c r="L818" s="1"/>
      <c r="M818" s="1"/>
      <c r="N818" s="1"/>
      <c r="O818" s="1"/>
      <c r="P818" s="3"/>
      <c r="Q818" s="3"/>
      <c r="R818" s="3"/>
      <c r="S818" s="3"/>
    </row>
    <row r="819" spans="8:19">
      <c r="H819" s="1"/>
      <c r="I819" s="1"/>
      <c r="J819" s="1"/>
      <c r="K819" s="1"/>
      <c r="L819" s="1"/>
      <c r="M819" s="1"/>
      <c r="N819" s="1"/>
      <c r="O819" s="1"/>
      <c r="P819" s="3"/>
      <c r="Q819" s="3"/>
      <c r="R819" s="3"/>
      <c r="S819" s="3"/>
    </row>
    <row r="820" spans="8:19">
      <c r="H820" s="1"/>
      <c r="I820" s="1"/>
      <c r="J820" s="1"/>
      <c r="K820" s="1"/>
      <c r="L820" s="1"/>
      <c r="M820" s="1"/>
      <c r="N820" s="1"/>
      <c r="O820" s="1"/>
      <c r="P820" s="3"/>
      <c r="Q820" s="3"/>
      <c r="R820" s="3"/>
      <c r="S820" s="3"/>
    </row>
    <row r="821" spans="8:19">
      <c r="H821" s="1"/>
      <c r="I821" s="1"/>
      <c r="J821" s="1"/>
      <c r="K821" s="1"/>
      <c r="L821" s="1"/>
      <c r="M821" s="1"/>
      <c r="N821" s="1"/>
      <c r="O821" s="1"/>
      <c r="P821" s="3"/>
      <c r="Q821" s="3"/>
      <c r="R821" s="3"/>
      <c r="S821" s="3"/>
    </row>
    <row r="822" spans="8:19">
      <c r="H822" s="1"/>
      <c r="I822" s="1"/>
      <c r="J822" s="1"/>
      <c r="K822" s="1"/>
      <c r="L822" s="1"/>
      <c r="M822" s="1"/>
      <c r="N822" s="1"/>
      <c r="O822" s="1"/>
      <c r="P822" s="3"/>
      <c r="Q822" s="3"/>
      <c r="R822" s="3"/>
      <c r="S822" s="3"/>
    </row>
    <row r="823" spans="8:19">
      <c r="H823" s="1"/>
      <c r="I823" s="1"/>
      <c r="J823" s="1"/>
      <c r="K823" s="1"/>
      <c r="L823" s="1"/>
      <c r="M823" s="1"/>
      <c r="N823" s="1"/>
      <c r="O823" s="1"/>
      <c r="P823" s="3"/>
      <c r="Q823" s="3"/>
      <c r="R823" s="3"/>
      <c r="S823" s="3"/>
    </row>
    <row r="824" spans="8:19">
      <c r="H824" s="1"/>
      <c r="I824" s="1"/>
      <c r="J824" s="1"/>
      <c r="K824" s="1"/>
      <c r="L824" s="1"/>
      <c r="M824" s="1"/>
      <c r="N824" s="1"/>
      <c r="O824" s="1"/>
      <c r="P824" s="3"/>
      <c r="Q824" s="3"/>
      <c r="R824" s="3"/>
      <c r="S824" s="3"/>
    </row>
    <row r="825" spans="8:19">
      <c r="H825" s="1"/>
      <c r="I825" s="1"/>
      <c r="J825" s="1"/>
      <c r="K825" s="1"/>
      <c r="L825" s="1"/>
      <c r="M825" s="1"/>
      <c r="N825" s="1"/>
      <c r="O825" s="1"/>
      <c r="P825" s="3"/>
      <c r="Q825" s="3"/>
      <c r="R825" s="3"/>
      <c r="S825" s="3"/>
    </row>
    <row r="826" spans="8:19">
      <c r="H826" s="1"/>
      <c r="I826" s="1"/>
      <c r="J826" s="1"/>
      <c r="K826" s="1"/>
      <c r="L826" s="1"/>
      <c r="M826" s="1"/>
      <c r="N826" s="1"/>
      <c r="O826" s="1"/>
      <c r="P826" s="3"/>
      <c r="Q826" s="3"/>
      <c r="R826" s="3"/>
      <c r="S826" s="3"/>
    </row>
    <row r="827" spans="8:19">
      <c r="H827" s="1"/>
      <c r="I827" s="1"/>
      <c r="J827" s="1"/>
      <c r="K827" s="1"/>
      <c r="L827" s="1"/>
      <c r="M827" s="1"/>
      <c r="N827" s="1"/>
      <c r="O827" s="1"/>
      <c r="P827" s="3"/>
      <c r="Q827" s="3"/>
      <c r="R827" s="3"/>
      <c r="S827" s="3"/>
    </row>
    <row r="828" spans="8:19">
      <c r="H828" s="1"/>
      <c r="I828" s="1"/>
      <c r="J828" s="1"/>
      <c r="K828" s="1"/>
      <c r="L828" s="1"/>
      <c r="M828" s="1"/>
      <c r="N828" s="1"/>
      <c r="O828" s="1"/>
      <c r="P828" s="3"/>
      <c r="Q828" s="3"/>
      <c r="R828" s="3"/>
      <c r="S828" s="3"/>
    </row>
    <row r="829" spans="8:19">
      <c r="H829" s="1"/>
      <c r="I829" s="1"/>
      <c r="J829" s="1"/>
      <c r="K829" s="1"/>
      <c r="L829" s="1"/>
      <c r="M829" s="1"/>
      <c r="N829" s="1"/>
      <c r="O829" s="1"/>
      <c r="P829" s="3"/>
      <c r="Q829" s="3"/>
      <c r="R829" s="3"/>
      <c r="S829" s="3"/>
    </row>
    <row r="830" spans="8:19">
      <c r="H830" s="1"/>
      <c r="I830" s="1"/>
      <c r="J830" s="1"/>
      <c r="K830" s="1"/>
      <c r="L830" s="1"/>
      <c r="M830" s="1"/>
      <c r="N830" s="1"/>
      <c r="O830" s="1"/>
      <c r="P830" s="3"/>
      <c r="Q830" s="3"/>
      <c r="R830" s="3"/>
      <c r="S830" s="3"/>
    </row>
    <row r="831" spans="8:19">
      <c r="H831" s="1"/>
      <c r="I831" s="1"/>
      <c r="J831" s="1"/>
      <c r="K831" s="1"/>
      <c r="L831" s="1"/>
      <c r="M831" s="1"/>
      <c r="N831" s="1"/>
      <c r="O831" s="1"/>
      <c r="P831" s="3"/>
      <c r="Q831" s="3"/>
      <c r="R831" s="3"/>
      <c r="S831" s="3"/>
    </row>
    <row r="832" spans="8:19">
      <c r="H832" s="1"/>
      <c r="I832" s="1"/>
      <c r="J832" s="1"/>
      <c r="K832" s="1"/>
      <c r="L832" s="1"/>
      <c r="M832" s="1"/>
      <c r="N832" s="1"/>
      <c r="O832" s="1"/>
      <c r="P832" s="3"/>
      <c r="Q832" s="3"/>
      <c r="R832" s="3"/>
      <c r="S832" s="3"/>
    </row>
    <row r="833" spans="8:19">
      <c r="H833" s="1"/>
      <c r="I833" s="1"/>
      <c r="J833" s="1"/>
      <c r="K833" s="1"/>
      <c r="L833" s="1"/>
      <c r="M833" s="1"/>
      <c r="N833" s="1"/>
      <c r="O833" s="1"/>
      <c r="P833" s="3"/>
      <c r="Q833" s="3"/>
      <c r="R833" s="3"/>
      <c r="S833" s="3"/>
    </row>
    <row r="834" spans="8:19">
      <c r="H834" s="1"/>
      <c r="I834" s="1"/>
      <c r="J834" s="1"/>
      <c r="K834" s="1"/>
      <c r="L834" s="1"/>
      <c r="M834" s="1"/>
      <c r="N834" s="1"/>
      <c r="O834" s="1"/>
      <c r="P834" s="3"/>
      <c r="Q834" s="3"/>
      <c r="R834" s="3"/>
      <c r="S834" s="3"/>
    </row>
    <row r="835" spans="8:19">
      <c r="H835" s="1"/>
      <c r="I835" s="1"/>
      <c r="J835" s="1"/>
      <c r="K835" s="1"/>
      <c r="L835" s="1"/>
      <c r="M835" s="1"/>
      <c r="N835" s="1"/>
      <c r="O835" s="1"/>
      <c r="P835" s="3"/>
      <c r="Q835" s="3"/>
      <c r="R835" s="3"/>
      <c r="S835" s="3"/>
    </row>
    <row r="836" spans="8:19">
      <c r="H836" s="1"/>
      <c r="I836" s="1"/>
      <c r="J836" s="1"/>
      <c r="K836" s="1"/>
      <c r="L836" s="1"/>
      <c r="M836" s="1"/>
      <c r="N836" s="1"/>
      <c r="O836" s="1"/>
      <c r="P836" s="3"/>
      <c r="Q836" s="3"/>
      <c r="R836" s="3"/>
      <c r="S836" s="3"/>
    </row>
    <row r="837" spans="8:19">
      <c r="H837" s="1"/>
      <c r="I837" s="1"/>
      <c r="J837" s="1"/>
      <c r="K837" s="1"/>
      <c r="L837" s="1"/>
      <c r="M837" s="1"/>
      <c r="N837" s="1"/>
      <c r="O837" s="1"/>
      <c r="P837" s="3"/>
      <c r="Q837" s="3"/>
      <c r="R837" s="3"/>
      <c r="S837" s="3"/>
    </row>
    <row r="838" spans="8:19">
      <c r="H838" s="1"/>
      <c r="I838" s="1"/>
      <c r="J838" s="1"/>
      <c r="K838" s="1"/>
      <c r="L838" s="1"/>
      <c r="M838" s="1"/>
      <c r="N838" s="1"/>
      <c r="O838" s="1"/>
      <c r="P838" s="3"/>
      <c r="Q838" s="3"/>
      <c r="R838" s="3"/>
      <c r="S838" s="3"/>
    </row>
    <row r="839" spans="8:19">
      <c r="H839" s="1"/>
      <c r="I839" s="1"/>
      <c r="J839" s="1"/>
      <c r="K839" s="1"/>
      <c r="L839" s="1"/>
      <c r="M839" s="1"/>
      <c r="N839" s="1"/>
      <c r="O839" s="1"/>
      <c r="P839" s="3"/>
      <c r="Q839" s="3"/>
      <c r="R839" s="3"/>
      <c r="S839" s="3"/>
    </row>
    <row r="840" spans="8:19">
      <c r="H840" s="1"/>
      <c r="I840" s="1"/>
      <c r="J840" s="1"/>
      <c r="K840" s="1"/>
      <c r="L840" s="1"/>
      <c r="M840" s="1"/>
      <c r="N840" s="1"/>
      <c r="O840" s="1"/>
      <c r="P840" s="3"/>
      <c r="Q840" s="3"/>
      <c r="R840" s="3"/>
      <c r="S840" s="3"/>
    </row>
    <row r="841" spans="8:19">
      <c r="H841" s="1"/>
      <c r="I841" s="1"/>
      <c r="J841" s="1"/>
      <c r="K841" s="1"/>
      <c r="L841" s="1"/>
      <c r="M841" s="1"/>
      <c r="N841" s="1"/>
      <c r="O841" s="1"/>
      <c r="P841" s="3"/>
      <c r="Q841" s="3"/>
      <c r="R841" s="3"/>
      <c r="S841" s="3"/>
    </row>
    <row r="842" spans="8:19">
      <c r="H842" s="1"/>
      <c r="I842" s="1"/>
      <c r="J842" s="1"/>
      <c r="K842" s="1"/>
      <c r="L842" s="1"/>
      <c r="M842" s="1"/>
      <c r="N842" s="1"/>
      <c r="O842" s="1"/>
      <c r="P842" s="3"/>
      <c r="Q842" s="3"/>
      <c r="R842" s="3"/>
      <c r="S842" s="3"/>
    </row>
    <row r="843" spans="8:19">
      <c r="H843" s="1"/>
      <c r="I843" s="1"/>
      <c r="J843" s="1"/>
      <c r="K843" s="1"/>
      <c r="L843" s="1"/>
      <c r="M843" s="1"/>
      <c r="N843" s="1"/>
      <c r="O843" s="1"/>
      <c r="P843" s="3"/>
      <c r="Q843" s="3"/>
      <c r="R843" s="3"/>
      <c r="S843" s="3"/>
    </row>
    <row r="844" spans="8:19">
      <c r="H844" s="1"/>
      <c r="I844" s="1"/>
      <c r="J844" s="1"/>
      <c r="K844" s="1"/>
      <c r="L844" s="1"/>
      <c r="M844" s="1"/>
      <c r="N844" s="1"/>
      <c r="O844" s="1"/>
      <c r="P844" s="3"/>
      <c r="Q844" s="3"/>
      <c r="R844" s="3"/>
      <c r="S844" s="3"/>
    </row>
    <row r="845" spans="8:19">
      <c r="H845" s="1"/>
      <c r="I845" s="1"/>
      <c r="J845" s="1"/>
      <c r="K845" s="1"/>
      <c r="L845" s="1"/>
      <c r="M845" s="1"/>
      <c r="N845" s="1"/>
      <c r="O845" s="1"/>
      <c r="P845" s="3"/>
      <c r="Q845" s="3"/>
      <c r="R845" s="3"/>
      <c r="S845" s="3"/>
    </row>
    <row r="846" spans="8:19">
      <c r="H846" s="1"/>
      <c r="I846" s="1"/>
      <c r="J846" s="1"/>
      <c r="K846" s="1"/>
      <c r="L846" s="1"/>
      <c r="M846" s="1"/>
      <c r="N846" s="1"/>
      <c r="O846" s="1"/>
      <c r="P846" s="3"/>
      <c r="Q846" s="3"/>
      <c r="R846" s="3"/>
      <c r="S846" s="3"/>
    </row>
    <row r="847" spans="8:19">
      <c r="H847" s="1"/>
      <c r="I847" s="1"/>
      <c r="J847" s="1"/>
      <c r="K847" s="1"/>
      <c r="L847" s="1"/>
      <c r="M847" s="1"/>
      <c r="N847" s="1"/>
      <c r="O847" s="1"/>
      <c r="P847" s="3"/>
      <c r="Q847" s="3"/>
      <c r="R847" s="3"/>
      <c r="S847" s="3"/>
    </row>
    <row r="848" spans="8:19">
      <c r="H848" s="1"/>
      <c r="I848" s="1"/>
      <c r="J848" s="1"/>
      <c r="K848" s="1"/>
      <c r="L848" s="1"/>
      <c r="M848" s="1"/>
      <c r="N848" s="1"/>
      <c r="O848" s="1"/>
      <c r="P848" s="3"/>
      <c r="Q848" s="3"/>
      <c r="R848" s="3"/>
      <c r="S848" s="3"/>
    </row>
    <row r="849" spans="8:19">
      <c r="H849" s="1"/>
      <c r="I849" s="1"/>
      <c r="J849" s="1"/>
      <c r="K849" s="1"/>
      <c r="L849" s="1"/>
      <c r="M849" s="1"/>
      <c r="N849" s="1"/>
      <c r="O849" s="1"/>
      <c r="P849" s="3"/>
      <c r="Q849" s="3"/>
      <c r="R849" s="3"/>
      <c r="S849" s="3"/>
    </row>
    <row r="850" spans="8:19">
      <c r="H850" s="1"/>
      <c r="I850" s="1"/>
      <c r="J850" s="1"/>
      <c r="K850" s="1"/>
      <c r="L850" s="1"/>
      <c r="M850" s="1"/>
      <c r="N850" s="1"/>
      <c r="O850" s="1"/>
      <c r="P850" s="3"/>
      <c r="Q850" s="3"/>
      <c r="R850" s="3"/>
      <c r="S850" s="3"/>
    </row>
    <row r="851" spans="8:19">
      <c r="H851" s="1"/>
      <c r="I851" s="1"/>
      <c r="J851" s="1"/>
      <c r="K851" s="1"/>
      <c r="L851" s="1"/>
      <c r="M851" s="1"/>
      <c r="N851" s="1"/>
      <c r="O851" s="1"/>
      <c r="P851" s="3"/>
      <c r="Q851" s="3"/>
      <c r="R851" s="3"/>
      <c r="S851" s="3"/>
    </row>
    <row r="852" spans="8:19">
      <c r="H852" s="1"/>
      <c r="I852" s="1"/>
      <c r="J852" s="1"/>
      <c r="K852" s="1"/>
      <c r="L852" s="1"/>
      <c r="M852" s="1"/>
      <c r="N852" s="1"/>
      <c r="O852" s="1"/>
      <c r="P852" s="3"/>
      <c r="Q852" s="3"/>
      <c r="R852" s="3"/>
      <c r="S852" s="3"/>
    </row>
    <row r="853" spans="8:19">
      <c r="H853" s="1"/>
      <c r="I853" s="1"/>
      <c r="J853" s="1"/>
      <c r="K853" s="1"/>
      <c r="L853" s="1"/>
      <c r="M853" s="1"/>
      <c r="N853" s="1"/>
      <c r="O853" s="1"/>
      <c r="P853" s="3"/>
      <c r="Q853" s="3"/>
      <c r="R853" s="3"/>
      <c r="S853" s="3"/>
    </row>
    <row r="854" spans="8:19">
      <c r="H854" s="1"/>
      <c r="I854" s="1"/>
      <c r="J854" s="1"/>
      <c r="K854" s="1"/>
      <c r="L854" s="1"/>
      <c r="M854" s="1"/>
      <c r="N854" s="1"/>
      <c r="O854" s="1"/>
      <c r="P854" s="3"/>
      <c r="Q854" s="3"/>
      <c r="R854" s="3"/>
      <c r="S854" s="3"/>
    </row>
    <row r="855" spans="8:19">
      <c r="H855" s="1"/>
      <c r="I855" s="1"/>
      <c r="J855" s="1"/>
      <c r="K855" s="1"/>
      <c r="L855" s="1"/>
      <c r="M855" s="1"/>
      <c r="N855" s="1"/>
      <c r="O855" s="1"/>
      <c r="P855" s="3"/>
      <c r="Q855" s="3"/>
      <c r="R855" s="3"/>
      <c r="S855" s="3"/>
    </row>
    <row r="856" spans="8:19">
      <c r="H856" s="1"/>
      <c r="I856" s="1"/>
      <c r="J856" s="1"/>
      <c r="K856" s="1"/>
      <c r="L856" s="1"/>
      <c r="M856" s="1"/>
      <c r="N856" s="1"/>
      <c r="O856" s="1"/>
      <c r="P856" s="3"/>
      <c r="Q856" s="3"/>
      <c r="R856" s="3"/>
      <c r="S856" s="3"/>
    </row>
    <row r="857" spans="8:19">
      <c r="H857" s="1"/>
      <c r="I857" s="1"/>
      <c r="J857" s="1"/>
      <c r="K857" s="1"/>
      <c r="L857" s="1"/>
      <c r="M857" s="1"/>
      <c r="N857" s="1"/>
      <c r="O857" s="1"/>
      <c r="P857" s="3"/>
      <c r="Q857" s="3"/>
      <c r="R857" s="3"/>
      <c r="S857" s="3"/>
    </row>
    <row r="858" spans="8:19">
      <c r="H858" s="1"/>
      <c r="I858" s="1"/>
      <c r="J858" s="1"/>
      <c r="K858" s="1"/>
      <c r="L858" s="1"/>
      <c r="M858" s="1"/>
      <c r="N858" s="1"/>
      <c r="O858" s="1"/>
      <c r="P858" s="3"/>
      <c r="Q858" s="3"/>
      <c r="R858" s="3"/>
      <c r="S858" s="3"/>
    </row>
    <row r="859" spans="8:19">
      <c r="H859" s="1"/>
      <c r="I859" s="1"/>
      <c r="J859" s="1"/>
      <c r="K859" s="1"/>
      <c r="L859" s="1"/>
      <c r="M859" s="1"/>
      <c r="N859" s="1"/>
      <c r="O859" s="1"/>
      <c r="P859" s="3"/>
      <c r="Q859" s="3"/>
      <c r="R859" s="3"/>
      <c r="S859" s="3"/>
    </row>
    <row r="860" spans="8:19">
      <c r="H860" s="1"/>
      <c r="I860" s="1"/>
      <c r="J860" s="1"/>
      <c r="K860" s="1"/>
      <c r="L860" s="1"/>
      <c r="M860" s="1"/>
      <c r="N860" s="1"/>
      <c r="O860" s="1"/>
      <c r="P860" s="3"/>
      <c r="Q860" s="3"/>
      <c r="R860" s="3"/>
      <c r="S860" s="3"/>
    </row>
    <row r="861" spans="8:19">
      <c r="H861" s="1"/>
      <c r="I861" s="1"/>
      <c r="J861" s="1"/>
      <c r="K861" s="1"/>
      <c r="L861" s="1"/>
      <c r="M861" s="1"/>
      <c r="N861" s="1"/>
      <c r="O861" s="1"/>
      <c r="P861" s="3"/>
      <c r="Q861" s="3"/>
      <c r="R861" s="3"/>
      <c r="S861" s="3"/>
    </row>
    <row r="862" spans="8:19">
      <c r="H862" s="1"/>
      <c r="I862" s="1"/>
      <c r="J862" s="1"/>
      <c r="K862" s="1"/>
      <c r="L862" s="1"/>
      <c r="M862" s="1"/>
      <c r="N862" s="1"/>
      <c r="O862" s="1"/>
      <c r="P862" s="3"/>
      <c r="Q862" s="3"/>
      <c r="R862" s="3"/>
      <c r="S862" s="3"/>
    </row>
    <row r="863" spans="8:19">
      <c r="H863" s="1"/>
      <c r="I863" s="1"/>
      <c r="J863" s="1"/>
      <c r="K863" s="1"/>
      <c r="L863" s="1"/>
      <c r="M863" s="1"/>
      <c r="N863" s="1"/>
      <c r="O863" s="1"/>
      <c r="P863" s="3"/>
      <c r="Q863" s="3"/>
      <c r="R863" s="3"/>
      <c r="S863" s="3"/>
    </row>
    <row r="864" spans="8:19">
      <c r="H864" s="1"/>
      <c r="I864" s="1"/>
      <c r="J864" s="1"/>
      <c r="K864" s="1"/>
      <c r="L864" s="1"/>
      <c r="M864" s="1"/>
      <c r="N864" s="1"/>
      <c r="O864" s="1"/>
      <c r="P864" s="3"/>
      <c r="Q864" s="3"/>
      <c r="R864" s="3"/>
      <c r="S864" s="3"/>
    </row>
    <row r="865" spans="8:19">
      <c r="H865" s="1"/>
      <c r="I865" s="1"/>
      <c r="J865" s="1"/>
      <c r="K865" s="1"/>
      <c r="L865" s="1"/>
      <c r="M865" s="1"/>
      <c r="N865" s="1"/>
      <c r="O865" s="1"/>
      <c r="P865" s="3"/>
      <c r="Q865" s="3"/>
      <c r="R865" s="3"/>
      <c r="S865" s="3"/>
    </row>
    <row r="866" spans="8:19">
      <c r="H866" s="1"/>
      <c r="I866" s="1"/>
      <c r="J866" s="1"/>
      <c r="K866" s="1"/>
      <c r="L866" s="1"/>
      <c r="M866" s="1"/>
      <c r="N866" s="1"/>
      <c r="O866" s="1"/>
      <c r="P866" s="3"/>
      <c r="Q866" s="3"/>
      <c r="R866" s="3"/>
      <c r="S866" s="3"/>
    </row>
    <row r="867" spans="8:19">
      <c r="H867" s="1"/>
      <c r="I867" s="1"/>
      <c r="J867" s="1"/>
      <c r="K867" s="1"/>
      <c r="L867" s="1"/>
      <c r="M867" s="1"/>
      <c r="N867" s="1"/>
      <c r="O867" s="1"/>
      <c r="P867" s="3"/>
      <c r="Q867" s="3"/>
      <c r="R867" s="3"/>
      <c r="S867" s="3"/>
    </row>
    <row r="868" spans="8:19">
      <c r="H868" s="1"/>
      <c r="I868" s="1"/>
      <c r="J868" s="1"/>
      <c r="K868" s="1"/>
      <c r="L868" s="1"/>
      <c r="M868" s="1"/>
      <c r="N868" s="1"/>
      <c r="O868" s="1"/>
      <c r="P868" s="3"/>
      <c r="Q868" s="3"/>
      <c r="R868" s="3"/>
      <c r="S868" s="3"/>
    </row>
    <row r="869" spans="8:19">
      <c r="H869" s="1"/>
      <c r="I869" s="1"/>
      <c r="J869" s="1"/>
      <c r="K869" s="1"/>
      <c r="L869" s="1"/>
      <c r="M869" s="1"/>
      <c r="N869" s="1"/>
      <c r="O869" s="1"/>
      <c r="P869" s="3"/>
      <c r="Q869" s="3"/>
      <c r="R869" s="3"/>
      <c r="S869" s="3"/>
    </row>
    <row r="870" spans="8:19">
      <c r="H870" s="1"/>
      <c r="I870" s="1"/>
      <c r="J870" s="1"/>
      <c r="K870" s="1"/>
      <c r="L870" s="1"/>
      <c r="M870" s="1"/>
      <c r="N870" s="1"/>
      <c r="O870" s="1"/>
      <c r="P870" s="3"/>
      <c r="Q870" s="3"/>
      <c r="R870" s="3"/>
      <c r="S870" s="3"/>
    </row>
    <row r="871" spans="8:19">
      <c r="H871" s="1"/>
      <c r="I871" s="1"/>
      <c r="J871" s="1"/>
      <c r="K871" s="1"/>
      <c r="L871" s="1"/>
      <c r="M871" s="1"/>
      <c r="N871" s="1"/>
      <c r="O871" s="1"/>
      <c r="P871" s="3"/>
      <c r="Q871" s="3"/>
      <c r="R871" s="3"/>
      <c r="S871" s="3"/>
    </row>
    <row r="872" spans="8:19">
      <c r="H872" s="1"/>
      <c r="I872" s="1"/>
      <c r="J872" s="1"/>
      <c r="K872" s="1"/>
      <c r="L872" s="1"/>
      <c r="M872" s="1"/>
      <c r="N872" s="1"/>
      <c r="O872" s="1"/>
      <c r="P872" s="3"/>
      <c r="Q872" s="3"/>
      <c r="R872" s="3"/>
      <c r="S872" s="3"/>
    </row>
    <row r="873" spans="8:19">
      <c r="H873" s="1"/>
      <c r="I873" s="1"/>
      <c r="J873" s="1"/>
      <c r="K873" s="1"/>
      <c r="L873" s="1"/>
      <c r="M873" s="1"/>
      <c r="N873" s="1"/>
      <c r="O873" s="1"/>
      <c r="P873" s="3"/>
      <c r="Q873" s="3"/>
      <c r="R873" s="3"/>
      <c r="S873" s="3"/>
    </row>
    <row r="874" spans="8:19">
      <c r="H874" s="1"/>
      <c r="I874" s="1"/>
      <c r="J874" s="1"/>
      <c r="K874" s="1"/>
      <c r="L874" s="1"/>
      <c r="M874" s="1"/>
      <c r="N874" s="1"/>
      <c r="O874" s="1"/>
      <c r="P874" s="3"/>
      <c r="Q874" s="3"/>
      <c r="R874" s="3"/>
      <c r="S874" s="3"/>
    </row>
    <row r="875" spans="8:19">
      <c r="H875" s="1"/>
      <c r="I875" s="1"/>
      <c r="J875" s="1"/>
      <c r="K875" s="1"/>
      <c r="L875" s="1"/>
      <c r="M875" s="1"/>
      <c r="N875" s="1"/>
      <c r="O875" s="1"/>
      <c r="P875" s="3"/>
      <c r="Q875" s="3"/>
      <c r="R875" s="3"/>
      <c r="S875" s="3"/>
    </row>
    <row r="876" spans="8:19">
      <c r="H876" s="1"/>
      <c r="I876" s="1"/>
      <c r="J876" s="1"/>
      <c r="K876" s="1"/>
      <c r="L876" s="1"/>
      <c r="M876" s="1"/>
      <c r="N876" s="1"/>
      <c r="O876" s="1"/>
      <c r="P876" s="3"/>
      <c r="Q876" s="3"/>
      <c r="R876" s="3"/>
      <c r="S876" s="3"/>
    </row>
    <row r="877" spans="8:19">
      <c r="H877" s="1"/>
      <c r="I877" s="1"/>
      <c r="J877" s="1"/>
      <c r="K877" s="1"/>
      <c r="L877" s="1"/>
      <c r="M877" s="1"/>
      <c r="N877" s="1"/>
      <c r="O877" s="1"/>
      <c r="P877" s="3"/>
      <c r="Q877" s="3"/>
      <c r="R877" s="3"/>
      <c r="S877" s="3"/>
    </row>
    <row r="878" spans="8:19">
      <c r="H878" s="1"/>
      <c r="I878" s="1"/>
      <c r="J878" s="1"/>
      <c r="K878" s="1"/>
      <c r="L878" s="1"/>
      <c r="M878" s="1"/>
      <c r="N878" s="1"/>
      <c r="O878" s="1"/>
      <c r="P878" s="3"/>
      <c r="Q878" s="3"/>
      <c r="R878" s="3"/>
      <c r="S878" s="3"/>
    </row>
    <row r="879" spans="8:19">
      <c r="H879" s="1"/>
      <c r="I879" s="1"/>
      <c r="J879" s="1"/>
      <c r="K879" s="1"/>
      <c r="L879" s="1"/>
      <c r="M879" s="1"/>
      <c r="N879" s="1"/>
      <c r="O879" s="1"/>
      <c r="P879" s="3"/>
      <c r="Q879" s="3"/>
      <c r="R879" s="3"/>
      <c r="S879" s="3"/>
    </row>
    <row r="880" spans="8:19">
      <c r="H880" s="1"/>
      <c r="I880" s="1"/>
      <c r="J880" s="1"/>
      <c r="K880" s="1"/>
      <c r="L880" s="1"/>
      <c r="M880" s="1"/>
      <c r="N880" s="1"/>
      <c r="O880" s="1"/>
      <c r="P880" s="3"/>
      <c r="Q880" s="3"/>
      <c r="R880" s="3"/>
      <c r="S880" s="3"/>
    </row>
    <row r="881" spans="8:19">
      <c r="H881" s="1"/>
      <c r="I881" s="1"/>
      <c r="J881" s="1"/>
      <c r="K881" s="1"/>
      <c r="L881" s="1"/>
      <c r="M881" s="1"/>
      <c r="N881" s="1"/>
      <c r="O881" s="1"/>
      <c r="P881" s="3"/>
      <c r="Q881" s="3"/>
      <c r="R881" s="3"/>
      <c r="S881" s="3"/>
    </row>
    <row r="882" spans="8:19">
      <c r="H882" s="1"/>
      <c r="I882" s="1"/>
      <c r="J882" s="1"/>
      <c r="K882" s="1"/>
      <c r="L882" s="1"/>
      <c r="M882" s="1"/>
      <c r="N882" s="1"/>
      <c r="O882" s="1"/>
      <c r="P882" s="3"/>
      <c r="Q882" s="3"/>
      <c r="R882" s="3"/>
      <c r="S882" s="3"/>
    </row>
    <row r="883" spans="8:19">
      <c r="H883" s="1"/>
      <c r="I883" s="1"/>
      <c r="J883" s="1"/>
      <c r="K883" s="1"/>
      <c r="L883" s="1"/>
      <c r="M883" s="1"/>
      <c r="N883" s="1"/>
      <c r="O883" s="1"/>
      <c r="P883" s="3"/>
      <c r="Q883" s="3"/>
      <c r="R883" s="3"/>
      <c r="S883" s="3"/>
    </row>
    <row r="884" spans="8:19">
      <c r="H884" s="1"/>
      <c r="I884" s="1"/>
      <c r="J884" s="1"/>
      <c r="K884" s="1"/>
      <c r="L884" s="1"/>
      <c r="M884" s="1"/>
      <c r="N884" s="1"/>
      <c r="O884" s="1"/>
      <c r="P884" s="3"/>
      <c r="Q884" s="3"/>
      <c r="R884" s="3"/>
      <c r="S884" s="3"/>
    </row>
    <row r="885" spans="8:19">
      <c r="H885" s="1"/>
      <c r="I885" s="1"/>
      <c r="J885" s="1"/>
      <c r="K885" s="1"/>
      <c r="L885" s="1"/>
      <c r="M885" s="1"/>
      <c r="N885" s="1"/>
      <c r="O885" s="1"/>
      <c r="P885" s="3"/>
      <c r="Q885" s="3"/>
      <c r="R885" s="3"/>
      <c r="S885" s="3"/>
    </row>
    <row r="886" spans="8:19">
      <c r="H886" s="1"/>
      <c r="I886" s="1"/>
      <c r="J886" s="1"/>
      <c r="K886" s="1"/>
      <c r="L886" s="1"/>
      <c r="M886" s="1"/>
      <c r="N886" s="1"/>
      <c r="O886" s="1"/>
      <c r="P886" s="3"/>
      <c r="Q886" s="3"/>
      <c r="R886" s="3"/>
      <c r="S886" s="3"/>
    </row>
    <row r="887" spans="8:19">
      <c r="H887" s="1"/>
      <c r="I887" s="1"/>
      <c r="J887" s="1"/>
      <c r="K887" s="1"/>
      <c r="L887" s="1"/>
      <c r="M887" s="1"/>
      <c r="N887" s="1"/>
      <c r="O887" s="1"/>
      <c r="P887" s="3"/>
      <c r="Q887" s="3"/>
      <c r="R887" s="3"/>
      <c r="S887" s="3"/>
    </row>
    <row r="888" spans="8:19">
      <c r="H888" s="1"/>
      <c r="I888" s="1"/>
      <c r="J888" s="1"/>
      <c r="K888" s="1"/>
      <c r="L888" s="1"/>
      <c r="M888" s="1"/>
      <c r="N888" s="1"/>
      <c r="O888" s="1"/>
      <c r="P888" s="3"/>
      <c r="Q888" s="3"/>
      <c r="R888" s="3"/>
      <c r="S888" s="3"/>
    </row>
    <row r="889" spans="8:19">
      <c r="H889" s="1"/>
      <c r="I889" s="1"/>
      <c r="J889" s="1"/>
      <c r="K889" s="1"/>
      <c r="L889" s="1"/>
      <c r="M889" s="1"/>
      <c r="N889" s="1"/>
      <c r="O889" s="1"/>
      <c r="P889" s="3"/>
      <c r="Q889" s="3"/>
      <c r="R889" s="3"/>
      <c r="S889" s="3"/>
    </row>
    <row r="890" spans="8:19">
      <c r="H890" s="1"/>
      <c r="I890" s="1"/>
      <c r="J890" s="1"/>
      <c r="K890" s="1"/>
      <c r="L890" s="1"/>
      <c r="M890" s="1"/>
      <c r="N890" s="1"/>
      <c r="O890" s="1"/>
      <c r="P890" s="3"/>
      <c r="Q890" s="3"/>
      <c r="R890" s="3"/>
      <c r="S890" s="3"/>
    </row>
    <row r="891" spans="8:19">
      <c r="H891" s="1"/>
      <c r="I891" s="1"/>
      <c r="J891" s="1"/>
      <c r="K891" s="1"/>
      <c r="L891" s="1"/>
      <c r="M891" s="1"/>
      <c r="N891" s="1"/>
      <c r="O891" s="1"/>
      <c r="P891" s="3"/>
      <c r="Q891" s="3"/>
      <c r="R891" s="3"/>
      <c r="S891" s="3"/>
    </row>
    <row r="892" spans="8:19">
      <c r="H892" s="1"/>
      <c r="I892" s="1"/>
      <c r="J892" s="1"/>
      <c r="K892" s="1"/>
      <c r="L892" s="1"/>
      <c r="M892" s="1"/>
      <c r="N892" s="1"/>
      <c r="O892" s="1"/>
      <c r="P892" s="3"/>
      <c r="Q892" s="3"/>
      <c r="R892" s="3"/>
      <c r="S892" s="3"/>
    </row>
    <row r="893" spans="8:19">
      <c r="H893" s="1"/>
      <c r="I893" s="1"/>
      <c r="J893" s="1"/>
      <c r="K893" s="1"/>
      <c r="L893" s="1"/>
      <c r="M893" s="1"/>
      <c r="N893" s="1"/>
      <c r="O893" s="1"/>
      <c r="P893" s="3"/>
      <c r="Q893" s="3"/>
      <c r="R893" s="3"/>
      <c r="S893" s="3"/>
    </row>
    <row r="894" spans="8:19">
      <c r="H894" s="1"/>
      <c r="I894" s="1"/>
      <c r="J894" s="1"/>
      <c r="K894" s="1"/>
      <c r="L894" s="1"/>
      <c r="M894" s="1"/>
      <c r="N894" s="1"/>
      <c r="O894" s="1"/>
      <c r="P894" s="3"/>
      <c r="Q894" s="3"/>
      <c r="R894" s="3"/>
      <c r="S894" s="3"/>
    </row>
    <row r="895" spans="8:19">
      <c r="H895" s="1"/>
      <c r="I895" s="1"/>
      <c r="J895" s="1"/>
      <c r="K895" s="1"/>
      <c r="L895" s="1"/>
      <c r="M895" s="1"/>
      <c r="N895" s="1"/>
      <c r="O895" s="1"/>
      <c r="P895" s="3"/>
      <c r="Q895" s="3"/>
      <c r="R895" s="3"/>
      <c r="S895" s="3"/>
    </row>
    <row r="896" spans="8:19">
      <c r="H896" s="1"/>
      <c r="I896" s="1"/>
      <c r="J896" s="1"/>
      <c r="K896" s="1"/>
      <c r="L896" s="1"/>
      <c r="M896" s="1"/>
      <c r="N896" s="1"/>
      <c r="O896" s="1"/>
      <c r="P896" s="3"/>
      <c r="Q896" s="3"/>
      <c r="R896" s="3"/>
      <c r="S896" s="3"/>
    </row>
    <row r="897" spans="8:19">
      <c r="H897" s="1"/>
      <c r="I897" s="1"/>
      <c r="J897" s="1"/>
      <c r="K897" s="1"/>
      <c r="L897" s="1"/>
      <c r="M897" s="1"/>
      <c r="N897" s="1"/>
      <c r="O897" s="1"/>
      <c r="P897" s="3"/>
      <c r="Q897" s="3"/>
      <c r="R897" s="3"/>
      <c r="S897" s="3"/>
    </row>
    <row r="898" spans="8:19">
      <c r="H898" s="1"/>
      <c r="I898" s="1"/>
      <c r="J898" s="1"/>
      <c r="K898" s="1"/>
      <c r="L898" s="1"/>
      <c r="M898" s="1"/>
      <c r="N898" s="1"/>
      <c r="O898" s="1"/>
      <c r="P898" s="3"/>
      <c r="Q898" s="3"/>
      <c r="R898" s="3"/>
      <c r="S898" s="3"/>
    </row>
    <row r="899" spans="8:19">
      <c r="H899" s="1"/>
      <c r="I899" s="1"/>
      <c r="J899" s="1"/>
      <c r="K899" s="1"/>
      <c r="L899" s="1"/>
      <c r="M899" s="1"/>
      <c r="N899" s="1"/>
      <c r="O899" s="1"/>
      <c r="P899" s="3"/>
      <c r="Q899" s="3"/>
      <c r="R899" s="3"/>
      <c r="S899" s="3"/>
    </row>
    <row r="900" spans="8:19">
      <c r="H900" s="1"/>
      <c r="I900" s="1"/>
      <c r="J900" s="1"/>
      <c r="K900" s="1"/>
      <c r="L900" s="1"/>
      <c r="M900" s="1"/>
      <c r="N900" s="1"/>
      <c r="O900" s="1"/>
      <c r="P900" s="3"/>
      <c r="Q900" s="3"/>
      <c r="R900" s="3"/>
      <c r="S900" s="3"/>
    </row>
    <row r="901" spans="8:19">
      <c r="H901" s="1"/>
      <c r="I901" s="1"/>
      <c r="J901" s="1"/>
      <c r="K901" s="1"/>
      <c r="L901" s="1"/>
      <c r="M901" s="1"/>
      <c r="N901" s="1"/>
      <c r="O901" s="1"/>
      <c r="P901" s="3"/>
      <c r="Q901" s="3"/>
      <c r="R901" s="3"/>
      <c r="S901" s="3"/>
    </row>
    <row r="902" spans="8:19">
      <c r="H902" s="1"/>
      <c r="I902" s="1"/>
      <c r="J902" s="1"/>
      <c r="K902" s="1"/>
      <c r="L902" s="1"/>
      <c r="M902" s="1"/>
      <c r="N902" s="1"/>
      <c r="O902" s="1"/>
      <c r="P902" s="3"/>
      <c r="Q902" s="3"/>
      <c r="R902" s="3"/>
      <c r="S902" s="3"/>
    </row>
    <row r="903" spans="8:19">
      <c r="H903" s="1"/>
      <c r="I903" s="1"/>
      <c r="J903" s="1"/>
      <c r="K903" s="1"/>
      <c r="L903" s="1"/>
      <c r="M903" s="1"/>
      <c r="N903" s="1"/>
      <c r="O903" s="1"/>
      <c r="P903" s="3"/>
      <c r="Q903" s="3"/>
      <c r="R903" s="3"/>
      <c r="S903" s="3"/>
    </row>
    <row r="904" spans="8:19">
      <c r="H904" s="1"/>
      <c r="I904" s="1"/>
      <c r="J904" s="1"/>
      <c r="K904" s="1"/>
      <c r="L904" s="1"/>
      <c r="M904" s="1"/>
      <c r="N904" s="1"/>
      <c r="O904" s="1"/>
      <c r="P904" s="3"/>
      <c r="Q904" s="3"/>
      <c r="R904" s="3"/>
      <c r="S904" s="3"/>
    </row>
    <row r="905" spans="8:19">
      <c r="H905" s="1"/>
      <c r="I905" s="1"/>
      <c r="J905" s="1"/>
      <c r="K905" s="1"/>
      <c r="L905" s="1"/>
      <c r="M905" s="1"/>
      <c r="N905" s="1"/>
      <c r="O905" s="1"/>
      <c r="P905" s="3"/>
      <c r="Q905" s="3"/>
      <c r="R905" s="3"/>
      <c r="S905" s="3"/>
    </row>
    <row r="906" spans="8:19">
      <c r="H906" s="1"/>
      <c r="I906" s="1"/>
      <c r="J906" s="1"/>
      <c r="K906" s="1"/>
      <c r="L906" s="1"/>
      <c r="M906" s="1"/>
      <c r="N906" s="1"/>
      <c r="O906" s="1"/>
      <c r="P906" s="3"/>
      <c r="Q906" s="3"/>
      <c r="R906" s="3"/>
      <c r="S906" s="3"/>
    </row>
    <row r="907" spans="8:19">
      <c r="H907" s="1"/>
      <c r="I907" s="1"/>
      <c r="J907" s="1"/>
      <c r="K907" s="1"/>
      <c r="L907" s="1"/>
      <c r="M907" s="1"/>
      <c r="N907" s="1"/>
      <c r="O907" s="1"/>
      <c r="P907" s="3"/>
      <c r="Q907" s="3"/>
      <c r="R907" s="3"/>
      <c r="S907" s="3"/>
    </row>
    <row r="908" spans="8:19">
      <c r="H908" s="1"/>
      <c r="I908" s="1"/>
      <c r="J908" s="1"/>
      <c r="K908" s="1"/>
      <c r="L908" s="1"/>
      <c r="M908" s="1"/>
      <c r="N908" s="1"/>
      <c r="O908" s="1"/>
      <c r="P908" s="3"/>
      <c r="Q908" s="3"/>
      <c r="R908" s="3"/>
      <c r="S908" s="3"/>
    </row>
    <row r="909" spans="8:19">
      <c r="H909" s="1"/>
      <c r="I909" s="1"/>
      <c r="J909" s="1"/>
      <c r="K909" s="1"/>
      <c r="L909" s="1"/>
      <c r="M909" s="1"/>
      <c r="N909" s="1"/>
      <c r="O909" s="1"/>
      <c r="P909" s="3"/>
      <c r="Q909" s="3"/>
      <c r="R909" s="3"/>
      <c r="S909" s="3"/>
    </row>
    <row r="910" spans="8:19">
      <c r="H910" s="1"/>
      <c r="I910" s="1"/>
      <c r="J910" s="1"/>
      <c r="K910" s="1"/>
      <c r="L910" s="1"/>
      <c r="M910" s="1"/>
      <c r="N910" s="1"/>
      <c r="O910" s="1"/>
      <c r="P910" s="3"/>
      <c r="Q910" s="3"/>
      <c r="R910" s="3"/>
      <c r="S910" s="3"/>
    </row>
    <row r="911" spans="8:19">
      <c r="H911" s="1"/>
      <c r="I911" s="1"/>
      <c r="J911" s="1"/>
      <c r="K911" s="1"/>
      <c r="L911" s="1"/>
      <c r="M911" s="1"/>
      <c r="N911" s="1"/>
      <c r="O911" s="1"/>
      <c r="P911" s="3"/>
      <c r="Q911" s="3"/>
      <c r="R911" s="3"/>
      <c r="S911" s="3"/>
    </row>
    <row r="912" spans="8:19">
      <c r="H912" s="1"/>
      <c r="I912" s="1"/>
      <c r="J912" s="1"/>
      <c r="K912" s="1"/>
      <c r="L912" s="1"/>
      <c r="M912" s="1"/>
      <c r="N912" s="1"/>
      <c r="O912" s="1"/>
      <c r="P912" s="3"/>
      <c r="Q912" s="3"/>
      <c r="R912" s="3"/>
      <c r="S912" s="3"/>
    </row>
    <row r="913" spans="8:19">
      <c r="H913" s="1"/>
      <c r="I913" s="1"/>
      <c r="J913" s="1"/>
      <c r="K913" s="1"/>
      <c r="L913" s="1"/>
      <c r="M913" s="1"/>
      <c r="N913" s="1"/>
      <c r="O913" s="1"/>
      <c r="P913" s="3"/>
      <c r="Q913" s="3"/>
      <c r="R913" s="3"/>
      <c r="S913" s="3"/>
    </row>
    <row r="914" spans="8:19">
      <c r="H914" s="1"/>
      <c r="I914" s="1"/>
      <c r="J914" s="1"/>
      <c r="K914" s="1"/>
      <c r="L914" s="1"/>
      <c r="M914" s="1"/>
      <c r="N914" s="1"/>
      <c r="O914" s="1"/>
      <c r="P914" s="3"/>
      <c r="Q914" s="3"/>
      <c r="R914" s="3"/>
      <c r="S914" s="3"/>
    </row>
    <row r="915" spans="8:19">
      <c r="H915" s="1"/>
      <c r="I915" s="1"/>
      <c r="J915" s="1"/>
      <c r="K915" s="1"/>
      <c r="L915" s="1"/>
      <c r="M915" s="1"/>
      <c r="N915" s="1"/>
      <c r="O915" s="1"/>
      <c r="P915" s="3"/>
      <c r="Q915" s="3"/>
      <c r="R915" s="3"/>
      <c r="S915" s="3"/>
    </row>
    <row r="916" spans="8:19">
      <c r="H916" s="1"/>
      <c r="I916" s="1"/>
      <c r="J916" s="1"/>
      <c r="K916" s="1"/>
      <c r="L916" s="1"/>
      <c r="M916" s="1"/>
      <c r="N916" s="1"/>
      <c r="O916" s="1"/>
      <c r="P916" s="3"/>
      <c r="Q916" s="3"/>
      <c r="R916" s="3"/>
      <c r="S916" s="3"/>
    </row>
    <row r="917" spans="8:19">
      <c r="H917" s="1"/>
      <c r="I917" s="1"/>
      <c r="J917" s="1"/>
      <c r="K917" s="1"/>
      <c r="L917" s="1"/>
      <c r="M917" s="1"/>
      <c r="N917" s="1"/>
      <c r="O917" s="1"/>
      <c r="P917" s="3"/>
      <c r="Q917" s="3"/>
      <c r="R917" s="3"/>
      <c r="S917" s="3"/>
    </row>
    <row r="918" spans="8:19">
      <c r="H918" s="1"/>
      <c r="I918" s="1"/>
      <c r="J918" s="1"/>
      <c r="K918" s="1"/>
      <c r="L918" s="1"/>
      <c r="M918" s="1"/>
      <c r="N918" s="1"/>
      <c r="O918" s="1"/>
      <c r="P918" s="3"/>
      <c r="Q918" s="3"/>
      <c r="R918" s="3"/>
      <c r="S918" s="3"/>
    </row>
    <row r="919" spans="8:19">
      <c r="H919" s="1"/>
      <c r="I919" s="1"/>
      <c r="J919" s="1"/>
      <c r="K919" s="1"/>
      <c r="L919" s="1"/>
      <c r="M919" s="1"/>
      <c r="N919" s="1"/>
      <c r="O919" s="1"/>
      <c r="P919" s="3"/>
      <c r="Q919" s="3"/>
      <c r="R919" s="3"/>
      <c r="S919" s="3"/>
    </row>
    <row r="920" spans="8:19">
      <c r="H920" s="1"/>
      <c r="I920" s="1"/>
      <c r="J920" s="1"/>
      <c r="K920" s="1"/>
      <c r="L920" s="1"/>
      <c r="M920" s="1"/>
      <c r="N920" s="1"/>
      <c r="O920" s="1"/>
      <c r="P920" s="3"/>
      <c r="Q920" s="3"/>
      <c r="R920" s="3"/>
      <c r="S920" s="3"/>
    </row>
    <row r="921" spans="8:19">
      <c r="H921" s="1"/>
      <c r="I921" s="1"/>
      <c r="J921" s="1"/>
      <c r="K921" s="1"/>
      <c r="L921" s="1"/>
      <c r="M921" s="1"/>
      <c r="N921" s="1"/>
      <c r="O921" s="1"/>
      <c r="P921" s="3"/>
      <c r="Q921" s="3"/>
      <c r="R921" s="3"/>
      <c r="S921" s="3"/>
    </row>
    <row r="922" spans="8:19">
      <c r="H922" s="1"/>
      <c r="I922" s="1"/>
      <c r="J922" s="1"/>
      <c r="K922" s="1"/>
      <c r="L922" s="1"/>
      <c r="M922" s="1"/>
      <c r="N922" s="1"/>
      <c r="O922" s="1"/>
      <c r="P922" s="3"/>
      <c r="Q922" s="3"/>
      <c r="R922" s="3"/>
      <c r="S922" s="3"/>
    </row>
    <row r="923" spans="8:19">
      <c r="H923" s="1"/>
      <c r="I923" s="1"/>
      <c r="J923" s="1"/>
      <c r="K923" s="1"/>
      <c r="L923" s="1"/>
      <c r="M923" s="1"/>
      <c r="N923" s="1"/>
      <c r="O923" s="1"/>
      <c r="P923" s="3"/>
      <c r="Q923" s="3"/>
      <c r="R923" s="3"/>
      <c r="S923" s="3"/>
    </row>
    <row r="924" spans="8:19">
      <c r="H924" s="1"/>
      <c r="I924" s="1"/>
      <c r="J924" s="1"/>
      <c r="K924" s="1"/>
      <c r="L924" s="1"/>
      <c r="M924" s="1"/>
      <c r="N924" s="1"/>
      <c r="O924" s="1"/>
      <c r="P924" s="3"/>
      <c r="Q924" s="3"/>
      <c r="R924" s="3"/>
      <c r="S924" s="3"/>
    </row>
    <row r="925" spans="8:19">
      <c r="H925" s="1"/>
      <c r="I925" s="1"/>
      <c r="J925" s="1"/>
      <c r="K925" s="1"/>
      <c r="L925" s="1"/>
      <c r="M925" s="1"/>
      <c r="N925" s="1"/>
      <c r="O925" s="1"/>
      <c r="P925" s="3"/>
      <c r="Q925" s="3"/>
      <c r="R925" s="3"/>
      <c r="S925" s="3"/>
    </row>
    <row r="926" spans="8:19">
      <c r="H926" s="1"/>
      <c r="I926" s="1"/>
      <c r="J926" s="1"/>
      <c r="K926" s="1"/>
      <c r="L926" s="1"/>
      <c r="M926" s="1"/>
      <c r="N926" s="1"/>
      <c r="O926" s="1"/>
      <c r="P926" s="3"/>
      <c r="Q926" s="3"/>
      <c r="R926" s="3"/>
      <c r="S926" s="3"/>
    </row>
    <row r="927" spans="8:19">
      <c r="H927" s="1"/>
      <c r="I927" s="1"/>
      <c r="J927" s="1"/>
      <c r="K927" s="1"/>
      <c r="L927" s="1"/>
      <c r="M927" s="1"/>
      <c r="N927" s="1"/>
      <c r="O927" s="1"/>
      <c r="P927" s="3"/>
      <c r="Q927" s="3"/>
      <c r="R927" s="3"/>
      <c r="S927" s="3"/>
    </row>
    <row r="928" spans="8:19">
      <c r="H928" s="1"/>
      <c r="I928" s="1"/>
      <c r="J928" s="1"/>
      <c r="K928" s="1"/>
      <c r="L928" s="1"/>
      <c r="M928" s="1"/>
      <c r="N928" s="1"/>
      <c r="O928" s="1"/>
      <c r="P928" s="3"/>
      <c r="Q928" s="3"/>
      <c r="R928" s="3"/>
      <c r="S928" s="3"/>
    </row>
    <row r="929" spans="8:19">
      <c r="H929" s="1"/>
      <c r="I929" s="1"/>
      <c r="J929" s="1"/>
      <c r="K929" s="1"/>
      <c r="L929" s="1"/>
      <c r="M929" s="1"/>
      <c r="N929" s="1"/>
      <c r="O929" s="1"/>
      <c r="P929" s="3"/>
      <c r="Q929" s="3"/>
      <c r="R929" s="3"/>
      <c r="S929" s="3"/>
    </row>
    <row r="930" spans="8:19">
      <c r="H930" s="1"/>
      <c r="I930" s="1"/>
      <c r="J930" s="1"/>
      <c r="K930" s="1"/>
      <c r="L930" s="1"/>
      <c r="M930" s="1"/>
      <c r="N930" s="1"/>
      <c r="O930" s="1"/>
      <c r="P930" s="3"/>
      <c r="Q930" s="3"/>
      <c r="R930" s="3"/>
      <c r="S930" s="3"/>
    </row>
    <row r="931" spans="8:19">
      <c r="H931" s="1"/>
      <c r="I931" s="1"/>
      <c r="J931" s="1"/>
      <c r="K931" s="1"/>
      <c r="L931" s="1"/>
      <c r="M931" s="1"/>
      <c r="N931" s="1"/>
      <c r="O931" s="1"/>
      <c r="P931" s="3"/>
      <c r="Q931" s="3"/>
      <c r="R931" s="3"/>
      <c r="S931" s="3"/>
    </row>
    <row r="932" spans="8:19">
      <c r="H932" s="1"/>
      <c r="I932" s="1"/>
      <c r="J932" s="1"/>
      <c r="K932" s="1"/>
      <c r="L932" s="1"/>
      <c r="M932" s="1"/>
      <c r="N932" s="1"/>
      <c r="O932" s="1"/>
      <c r="P932" s="3"/>
      <c r="Q932" s="3"/>
      <c r="R932" s="3"/>
      <c r="S932" s="3"/>
    </row>
    <row r="933" spans="8:19">
      <c r="H933" s="1"/>
      <c r="I933" s="1"/>
      <c r="J933" s="1"/>
      <c r="K933" s="1"/>
      <c r="L933" s="1"/>
      <c r="M933" s="1"/>
      <c r="N933" s="1"/>
      <c r="O933" s="1"/>
      <c r="P933" s="3"/>
      <c r="Q933" s="3"/>
      <c r="R933" s="3"/>
      <c r="S933" s="3"/>
    </row>
    <row r="934" spans="8:19">
      <c r="H934" s="1"/>
      <c r="I934" s="1"/>
      <c r="J934" s="1"/>
      <c r="K934" s="1"/>
      <c r="L934" s="1"/>
      <c r="M934" s="1"/>
      <c r="N934" s="1"/>
      <c r="O934" s="1"/>
      <c r="P934" s="3"/>
      <c r="Q934" s="3"/>
      <c r="R934" s="3"/>
      <c r="S934" s="3"/>
    </row>
    <row r="935" spans="8:19">
      <c r="H935" s="1"/>
      <c r="I935" s="1"/>
      <c r="J935" s="1"/>
      <c r="K935" s="1"/>
      <c r="L935" s="1"/>
      <c r="M935" s="1"/>
      <c r="N935" s="1"/>
      <c r="O935" s="1"/>
      <c r="P935" s="3"/>
      <c r="Q935" s="3"/>
      <c r="R935" s="3"/>
      <c r="S935" s="3"/>
    </row>
    <row r="936" spans="8:19">
      <c r="H936" s="1"/>
      <c r="I936" s="1"/>
      <c r="J936" s="1"/>
      <c r="K936" s="1"/>
      <c r="L936" s="1"/>
      <c r="M936" s="1"/>
      <c r="N936" s="1"/>
      <c r="O936" s="1"/>
      <c r="P936" s="3"/>
      <c r="Q936" s="3"/>
      <c r="R936" s="3"/>
      <c r="S936" s="3"/>
    </row>
    <row r="937" spans="8:19">
      <c r="H937" s="1"/>
      <c r="I937" s="1"/>
      <c r="J937" s="1"/>
      <c r="K937" s="1"/>
      <c r="L937" s="1"/>
      <c r="M937" s="1"/>
      <c r="N937" s="1"/>
      <c r="O937" s="1"/>
      <c r="P937" s="3"/>
      <c r="Q937" s="3"/>
      <c r="R937" s="3"/>
      <c r="S937" s="3"/>
    </row>
    <row r="938" spans="8:19">
      <c r="H938" s="1"/>
      <c r="I938" s="1"/>
      <c r="J938" s="1"/>
      <c r="K938" s="1"/>
      <c r="L938" s="1"/>
      <c r="M938" s="1"/>
      <c r="N938" s="1"/>
      <c r="O938" s="1"/>
      <c r="P938" s="3"/>
      <c r="Q938" s="3"/>
      <c r="R938" s="3"/>
      <c r="S938" s="3"/>
    </row>
    <row r="939" spans="8:19">
      <c r="H939" s="1"/>
      <c r="I939" s="1"/>
      <c r="J939" s="1"/>
      <c r="K939" s="1"/>
      <c r="L939" s="1"/>
      <c r="M939" s="1"/>
      <c r="N939" s="1"/>
      <c r="O939" s="1"/>
      <c r="P939" s="3"/>
      <c r="Q939" s="3"/>
      <c r="R939" s="3"/>
      <c r="S939" s="3"/>
    </row>
    <row r="940" spans="8:19">
      <c r="H940" s="1"/>
      <c r="I940" s="1"/>
      <c r="J940" s="1"/>
      <c r="K940" s="1"/>
      <c r="L940" s="1"/>
      <c r="M940" s="1"/>
      <c r="N940" s="1"/>
      <c r="O940" s="1"/>
      <c r="P940" s="3"/>
      <c r="Q940" s="3"/>
      <c r="R940" s="3"/>
      <c r="S940" s="3"/>
    </row>
    <row r="941" spans="8:19">
      <c r="H941" s="1"/>
      <c r="I941" s="1"/>
      <c r="J941" s="1"/>
      <c r="K941" s="1"/>
      <c r="L941" s="1"/>
      <c r="M941" s="1"/>
      <c r="N941" s="1"/>
      <c r="O941" s="1"/>
      <c r="P941" s="3"/>
      <c r="Q941" s="3"/>
      <c r="R941" s="3"/>
      <c r="S941" s="3"/>
    </row>
    <row r="942" spans="8:19">
      <c r="H942" s="1"/>
      <c r="I942" s="1"/>
      <c r="J942" s="1"/>
      <c r="K942" s="1"/>
      <c r="L942" s="1"/>
      <c r="M942" s="1"/>
      <c r="N942" s="1"/>
      <c r="O942" s="1"/>
      <c r="P942" s="3"/>
      <c r="Q942" s="3"/>
      <c r="R942" s="3"/>
      <c r="S942" s="3"/>
    </row>
    <row r="943" spans="8:19">
      <c r="H943" s="1"/>
      <c r="I943" s="1"/>
      <c r="J943" s="1"/>
      <c r="K943" s="1"/>
      <c r="L943" s="1"/>
      <c r="M943" s="1"/>
      <c r="N943" s="1"/>
      <c r="O943" s="1"/>
      <c r="P943" s="3"/>
      <c r="Q943" s="3"/>
      <c r="R943" s="3"/>
      <c r="S943" s="3"/>
    </row>
    <row r="944" spans="8:19">
      <c r="H944" s="1"/>
      <c r="I944" s="1"/>
      <c r="J944" s="1"/>
      <c r="K944" s="1"/>
      <c r="L944" s="1"/>
      <c r="M944" s="1"/>
      <c r="N944" s="1"/>
      <c r="O944" s="1"/>
      <c r="P944" s="3"/>
      <c r="Q944" s="3"/>
      <c r="R944" s="3"/>
      <c r="S944" s="3"/>
    </row>
    <row r="945" spans="8:19">
      <c r="H945" s="1"/>
      <c r="I945" s="1"/>
      <c r="J945" s="1"/>
      <c r="K945" s="1"/>
      <c r="L945" s="1"/>
      <c r="M945" s="1"/>
      <c r="N945" s="1"/>
      <c r="O945" s="1"/>
      <c r="P945" s="3"/>
      <c r="Q945" s="3"/>
      <c r="R945" s="3"/>
      <c r="S945" s="3"/>
    </row>
    <row r="946" spans="8:19">
      <c r="H946" s="1"/>
      <c r="I946" s="1"/>
      <c r="J946" s="1"/>
      <c r="K946" s="1"/>
      <c r="L946" s="1"/>
      <c r="M946" s="1"/>
      <c r="N946" s="1"/>
      <c r="O946" s="1"/>
      <c r="P946" s="3"/>
      <c r="Q946" s="3"/>
      <c r="R946" s="3"/>
      <c r="S946" s="3"/>
    </row>
    <row r="947" spans="8:19">
      <c r="H947" s="1"/>
      <c r="I947" s="1"/>
      <c r="J947" s="1"/>
      <c r="K947" s="1"/>
      <c r="L947" s="1"/>
      <c r="M947" s="1"/>
      <c r="N947" s="1"/>
      <c r="O947" s="1"/>
      <c r="P947" s="3"/>
      <c r="Q947" s="3"/>
      <c r="R947" s="3"/>
      <c r="S947" s="3"/>
    </row>
    <row r="948" spans="8:19">
      <c r="H948" s="1"/>
      <c r="I948" s="1"/>
      <c r="J948" s="1"/>
      <c r="K948" s="1"/>
      <c r="L948" s="1"/>
      <c r="M948" s="1"/>
      <c r="N948" s="1"/>
      <c r="O948" s="1"/>
      <c r="P948" s="3"/>
      <c r="Q948" s="3"/>
      <c r="R948" s="3"/>
      <c r="S948" s="3"/>
    </row>
    <row r="949" spans="8:19">
      <c r="H949" s="1"/>
      <c r="I949" s="1"/>
      <c r="J949" s="1"/>
      <c r="K949" s="1"/>
      <c r="L949" s="1"/>
      <c r="M949" s="1"/>
      <c r="N949" s="1"/>
      <c r="O949" s="1"/>
      <c r="P949" s="3"/>
      <c r="Q949" s="3"/>
      <c r="R949" s="3"/>
      <c r="S949" s="3"/>
    </row>
    <row r="950" spans="8:19">
      <c r="H950" s="1"/>
      <c r="I950" s="1"/>
      <c r="J950" s="1"/>
      <c r="K950" s="1"/>
      <c r="L950" s="1"/>
      <c r="M950" s="1"/>
      <c r="N950" s="1"/>
      <c r="O950" s="1"/>
      <c r="P950" s="3"/>
      <c r="Q950" s="3"/>
      <c r="R950" s="3"/>
      <c r="S950" s="3"/>
    </row>
    <row r="951" spans="8:19">
      <c r="H951" s="1"/>
      <c r="I951" s="1"/>
      <c r="J951" s="1"/>
      <c r="K951" s="1"/>
      <c r="L951" s="1"/>
      <c r="M951" s="1"/>
      <c r="N951" s="1"/>
      <c r="O951" s="1"/>
      <c r="P951" s="3"/>
      <c r="Q951" s="3"/>
      <c r="R951" s="3"/>
      <c r="S951" s="3"/>
    </row>
    <row r="952" spans="8:19">
      <c r="H952" s="1"/>
      <c r="I952" s="1"/>
      <c r="J952" s="1"/>
      <c r="K952" s="1"/>
      <c r="L952" s="1"/>
      <c r="M952" s="1"/>
      <c r="N952" s="1"/>
      <c r="O952" s="1"/>
      <c r="P952" s="3"/>
      <c r="Q952" s="3"/>
      <c r="R952" s="3"/>
      <c r="S952" s="3"/>
    </row>
    <row r="953" spans="8:19">
      <c r="H953" s="1"/>
      <c r="I953" s="1"/>
      <c r="J953" s="1"/>
      <c r="K953" s="1"/>
      <c r="L953" s="1"/>
      <c r="M953" s="1"/>
      <c r="N953" s="1"/>
      <c r="O953" s="1"/>
      <c r="P953" s="3"/>
      <c r="Q953" s="3"/>
      <c r="R953" s="3"/>
      <c r="S953" s="3"/>
    </row>
    <row r="954" spans="8:19">
      <c r="H954" s="1"/>
      <c r="I954" s="1"/>
      <c r="J954" s="1"/>
      <c r="K954" s="1"/>
      <c r="L954" s="1"/>
      <c r="M954" s="1"/>
      <c r="N954" s="1"/>
      <c r="O954" s="1"/>
      <c r="P954" s="3"/>
      <c r="Q954" s="3"/>
      <c r="R954" s="3"/>
      <c r="S954" s="3"/>
    </row>
    <row r="955" spans="8:19">
      <c r="H955" s="1"/>
      <c r="I955" s="1"/>
      <c r="J955" s="1"/>
      <c r="K955" s="1"/>
      <c r="L955" s="1"/>
      <c r="M955" s="1"/>
      <c r="N955" s="1"/>
      <c r="O955" s="1"/>
      <c r="P955" s="3"/>
      <c r="Q955" s="3"/>
      <c r="R955" s="3"/>
      <c r="S955" s="3"/>
    </row>
    <row r="956" spans="8:19">
      <c r="H956" s="1"/>
      <c r="I956" s="1"/>
      <c r="J956" s="1"/>
      <c r="K956" s="1"/>
      <c r="L956" s="1"/>
      <c r="M956" s="1"/>
      <c r="N956" s="1"/>
      <c r="O956" s="1"/>
      <c r="P956" s="3"/>
      <c r="Q956" s="3"/>
      <c r="R956" s="3"/>
      <c r="S956" s="3"/>
    </row>
    <row r="957" spans="8:19">
      <c r="H957" s="1"/>
      <c r="I957" s="1"/>
      <c r="J957" s="1"/>
      <c r="K957" s="1"/>
      <c r="L957" s="1"/>
      <c r="M957" s="1"/>
      <c r="N957" s="1"/>
      <c r="O957" s="1"/>
      <c r="P957" s="3"/>
      <c r="Q957" s="3"/>
      <c r="R957" s="3"/>
      <c r="S957" s="3"/>
    </row>
    <row r="958" spans="8:19">
      <c r="H958" s="1"/>
      <c r="I958" s="1"/>
      <c r="J958" s="1"/>
      <c r="K958" s="1"/>
      <c r="L958" s="1"/>
      <c r="M958" s="1"/>
      <c r="N958" s="1"/>
      <c r="O958" s="1"/>
      <c r="P958" s="3"/>
      <c r="Q958" s="3"/>
      <c r="R958" s="3"/>
      <c r="S958" s="3"/>
    </row>
    <row r="959" spans="8:19">
      <c r="H959" s="1"/>
      <c r="I959" s="1"/>
      <c r="J959" s="1"/>
      <c r="K959" s="1"/>
      <c r="L959" s="1"/>
      <c r="M959" s="1"/>
      <c r="N959" s="1"/>
      <c r="O959" s="1"/>
      <c r="P959" s="3"/>
      <c r="Q959" s="3"/>
      <c r="R959" s="3"/>
      <c r="S959" s="3"/>
    </row>
    <row r="960" spans="8:19">
      <c r="H960" s="1"/>
      <c r="I960" s="1"/>
      <c r="J960" s="1"/>
      <c r="K960" s="1"/>
      <c r="L960" s="1"/>
      <c r="M960" s="1"/>
      <c r="N960" s="1"/>
      <c r="O960" s="1"/>
      <c r="P960" s="3"/>
      <c r="Q960" s="3"/>
      <c r="R960" s="3"/>
      <c r="S960" s="3"/>
    </row>
    <row r="961" spans="8:19">
      <c r="H961" s="1"/>
      <c r="I961" s="1"/>
      <c r="J961" s="1"/>
      <c r="K961" s="1"/>
      <c r="L961" s="1"/>
      <c r="M961" s="1"/>
      <c r="N961" s="1"/>
      <c r="O961" s="1"/>
      <c r="P961" s="3"/>
      <c r="Q961" s="3"/>
      <c r="R961" s="3"/>
      <c r="S961" s="3"/>
    </row>
    <row r="962" spans="8:19">
      <c r="H962" s="1"/>
      <c r="I962" s="1"/>
      <c r="J962" s="1"/>
      <c r="K962" s="1"/>
      <c r="L962" s="1"/>
      <c r="M962" s="1"/>
      <c r="N962" s="1"/>
      <c r="O962" s="1"/>
      <c r="P962" s="3"/>
      <c r="Q962" s="3"/>
      <c r="R962" s="3"/>
      <c r="S962" s="3"/>
    </row>
    <row r="963" spans="8:19">
      <c r="H963" s="1"/>
      <c r="I963" s="1"/>
      <c r="J963" s="1"/>
      <c r="K963" s="1"/>
      <c r="L963" s="1"/>
      <c r="M963" s="1"/>
      <c r="N963" s="1"/>
      <c r="O963" s="1"/>
      <c r="P963" s="3"/>
      <c r="Q963" s="3"/>
      <c r="R963" s="3"/>
      <c r="S963" s="3"/>
    </row>
    <row r="964" spans="8:19">
      <c r="H964" s="1"/>
      <c r="I964" s="1"/>
      <c r="J964" s="1"/>
      <c r="K964" s="1"/>
      <c r="L964" s="1"/>
      <c r="M964" s="1"/>
      <c r="N964" s="1"/>
      <c r="O964" s="1"/>
      <c r="P964" s="3"/>
      <c r="Q964" s="3"/>
      <c r="R964" s="3"/>
      <c r="S964" s="3"/>
    </row>
    <row r="965" spans="8:19">
      <c r="H965" s="1"/>
      <c r="I965" s="1"/>
      <c r="J965" s="1"/>
      <c r="K965" s="1"/>
      <c r="L965" s="1"/>
      <c r="M965" s="1"/>
      <c r="N965" s="1"/>
      <c r="O965" s="1"/>
      <c r="P965" s="3"/>
      <c r="Q965" s="3"/>
      <c r="R965" s="3"/>
      <c r="S965" s="3"/>
    </row>
    <row r="966" spans="8:19">
      <c r="H966" s="1"/>
      <c r="I966" s="1"/>
      <c r="J966" s="1"/>
      <c r="K966" s="1"/>
      <c r="L966" s="1"/>
      <c r="M966" s="1"/>
      <c r="N966" s="1"/>
      <c r="O966" s="1"/>
      <c r="P966" s="3"/>
      <c r="Q966" s="3"/>
      <c r="R966" s="3"/>
      <c r="S966" s="3"/>
    </row>
    <row r="967" spans="8:19">
      <c r="H967" s="1"/>
      <c r="I967" s="1"/>
      <c r="J967" s="1"/>
      <c r="K967" s="1"/>
      <c r="L967" s="1"/>
      <c r="M967" s="1"/>
      <c r="N967" s="1"/>
      <c r="O967" s="1"/>
      <c r="P967" s="3"/>
      <c r="Q967" s="3"/>
      <c r="R967" s="3"/>
      <c r="S967" s="3"/>
    </row>
    <row r="968" spans="8:19">
      <c r="H968" s="1"/>
      <c r="I968" s="1"/>
      <c r="J968" s="1"/>
      <c r="K968" s="1"/>
      <c r="L968" s="1"/>
      <c r="M968" s="1"/>
      <c r="N968" s="1"/>
      <c r="O968" s="1"/>
      <c r="P968" s="3"/>
      <c r="Q968" s="3"/>
      <c r="R968" s="3"/>
      <c r="S968" s="3"/>
    </row>
    <row r="969" spans="8:19">
      <c r="H969" s="1"/>
      <c r="I969" s="1"/>
      <c r="J969" s="1"/>
      <c r="K969" s="1"/>
      <c r="L969" s="1"/>
      <c r="M969" s="1"/>
      <c r="N969" s="1"/>
      <c r="O969" s="1"/>
      <c r="P969" s="3"/>
      <c r="Q969" s="3"/>
      <c r="R969" s="3"/>
      <c r="S969" s="3"/>
    </row>
    <row r="970" spans="8:19">
      <c r="H970" s="1"/>
      <c r="I970" s="1"/>
      <c r="J970" s="1"/>
      <c r="K970" s="1"/>
      <c r="L970" s="1"/>
      <c r="M970" s="1"/>
      <c r="N970" s="1"/>
      <c r="O970" s="1"/>
      <c r="P970" s="3"/>
      <c r="Q970" s="3"/>
      <c r="R970" s="3"/>
      <c r="S970" s="3"/>
    </row>
    <row r="971" spans="8:19">
      <c r="H971" s="1"/>
      <c r="I971" s="1"/>
      <c r="J971" s="1"/>
      <c r="K971" s="1"/>
      <c r="L971" s="1"/>
      <c r="M971" s="1"/>
      <c r="N971" s="1"/>
      <c r="O971" s="1"/>
      <c r="P971" s="3"/>
      <c r="Q971" s="3"/>
      <c r="R971" s="3"/>
      <c r="S971" s="3"/>
    </row>
    <row r="972" spans="8:19">
      <c r="H972" s="1"/>
      <c r="I972" s="1"/>
      <c r="J972" s="1"/>
      <c r="K972" s="1"/>
      <c r="L972" s="1"/>
      <c r="M972" s="1"/>
      <c r="N972" s="1"/>
      <c r="O972" s="1"/>
      <c r="P972" s="3"/>
      <c r="Q972" s="3"/>
      <c r="R972" s="3"/>
      <c r="S972" s="3"/>
    </row>
    <row r="973" spans="8:19">
      <c r="H973" s="1"/>
      <c r="I973" s="1"/>
      <c r="J973" s="1"/>
      <c r="K973" s="1"/>
      <c r="L973" s="1"/>
      <c r="M973" s="1"/>
      <c r="N973" s="1"/>
      <c r="O973" s="1"/>
      <c r="P973" s="3"/>
      <c r="Q973" s="3"/>
      <c r="R973" s="3"/>
      <c r="S973" s="3"/>
    </row>
    <row r="974" spans="8:19">
      <c r="H974" s="1"/>
      <c r="I974" s="1"/>
      <c r="J974" s="1"/>
      <c r="K974" s="1"/>
      <c r="L974" s="1"/>
      <c r="M974" s="1"/>
      <c r="N974" s="1"/>
      <c r="O974" s="1"/>
      <c r="P974" s="3"/>
      <c r="Q974" s="3"/>
      <c r="R974" s="3"/>
      <c r="S974" s="3"/>
    </row>
    <row r="975" spans="8:19">
      <c r="H975" s="1"/>
      <c r="I975" s="1"/>
      <c r="J975" s="1"/>
      <c r="K975" s="1"/>
      <c r="L975" s="1"/>
      <c r="M975" s="1"/>
      <c r="N975" s="1"/>
      <c r="O975" s="1"/>
      <c r="P975" s="3"/>
      <c r="Q975" s="3"/>
      <c r="R975" s="3"/>
      <c r="S975" s="3"/>
    </row>
    <row r="976" spans="8:19">
      <c r="H976" s="1"/>
      <c r="I976" s="1"/>
      <c r="J976" s="1"/>
      <c r="K976" s="1"/>
      <c r="L976" s="1"/>
      <c r="M976" s="1"/>
      <c r="N976" s="1"/>
      <c r="O976" s="1"/>
      <c r="P976" s="3"/>
      <c r="Q976" s="3"/>
      <c r="R976" s="3"/>
      <c r="S976" s="3"/>
    </row>
    <row r="977" spans="8:19">
      <c r="H977" s="1"/>
      <c r="I977" s="1"/>
      <c r="J977" s="1"/>
      <c r="K977" s="1"/>
      <c r="L977" s="1"/>
      <c r="M977" s="1"/>
      <c r="N977" s="1"/>
      <c r="O977" s="1"/>
      <c r="P977" s="3"/>
      <c r="Q977" s="3"/>
      <c r="R977" s="3"/>
      <c r="S977" s="3"/>
    </row>
    <row r="978" spans="8:19">
      <c r="H978" s="1"/>
      <c r="I978" s="1"/>
      <c r="J978" s="1"/>
      <c r="K978" s="1"/>
      <c r="L978" s="1"/>
      <c r="M978" s="1"/>
      <c r="N978" s="1"/>
      <c r="O978" s="1"/>
      <c r="P978" s="3"/>
      <c r="Q978" s="3"/>
      <c r="R978" s="3"/>
      <c r="S978" s="3"/>
    </row>
    <row r="979" spans="8:19">
      <c r="H979" s="1"/>
      <c r="I979" s="1"/>
      <c r="J979" s="1"/>
      <c r="K979" s="1"/>
      <c r="L979" s="1"/>
      <c r="M979" s="1"/>
      <c r="N979" s="1"/>
      <c r="O979" s="1"/>
      <c r="P979" s="3"/>
      <c r="Q979" s="3"/>
      <c r="R979" s="3"/>
      <c r="S979" s="3"/>
    </row>
    <row r="980" spans="8:19">
      <c r="H980" s="1"/>
      <c r="I980" s="1"/>
      <c r="J980" s="1"/>
      <c r="K980" s="1"/>
      <c r="L980" s="1"/>
      <c r="M980" s="1"/>
      <c r="N980" s="1"/>
      <c r="O980" s="1"/>
      <c r="P980" s="3"/>
      <c r="Q980" s="3"/>
      <c r="R980" s="3"/>
      <c r="S980" s="3"/>
    </row>
    <row r="981" spans="8:19">
      <c r="H981" s="1"/>
      <c r="I981" s="1"/>
      <c r="J981" s="1"/>
      <c r="K981" s="1"/>
      <c r="L981" s="1"/>
      <c r="M981" s="1"/>
      <c r="N981" s="1"/>
      <c r="O981" s="1"/>
      <c r="P981" s="3"/>
      <c r="Q981" s="3"/>
      <c r="R981" s="3"/>
      <c r="S981" s="3"/>
    </row>
    <row r="982" spans="8:19">
      <c r="H982" s="1"/>
      <c r="I982" s="1"/>
      <c r="J982" s="1"/>
      <c r="K982" s="1"/>
      <c r="L982" s="1"/>
      <c r="M982" s="1"/>
      <c r="N982" s="1"/>
      <c r="O982" s="1"/>
      <c r="P982" s="3"/>
      <c r="Q982" s="3"/>
      <c r="R982" s="3"/>
      <c r="S982" s="3"/>
    </row>
    <row r="983" spans="8:19">
      <c r="H983" s="1"/>
      <c r="I983" s="1"/>
      <c r="J983" s="1"/>
      <c r="K983" s="1"/>
      <c r="L983" s="1"/>
      <c r="M983" s="1"/>
      <c r="N983" s="1"/>
      <c r="O983" s="1"/>
      <c r="P983" s="3"/>
      <c r="Q983" s="3"/>
      <c r="R983" s="3"/>
      <c r="S983" s="3"/>
    </row>
    <row r="984" spans="8:19">
      <c r="H984" s="1"/>
      <c r="I984" s="1"/>
      <c r="J984" s="1"/>
      <c r="K984" s="1"/>
      <c r="L984" s="1"/>
      <c r="M984" s="1"/>
      <c r="N984" s="1"/>
      <c r="O984" s="1"/>
      <c r="P984" s="3"/>
      <c r="Q984" s="3"/>
      <c r="R984" s="3"/>
      <c r="S984" s="3"/>
    </row>
    <row r="985" spans="8:19">
      <c r="H985" s="1"/>
      <c r="I985" s="1"/>
      <c r="J985" s="1"/>
      <c r="K985" s="1"/>
      <c r="L985" s="1"/>
      <c r="M985" s="1"/>
      <c r="N985" s="1"/>
      <c r="O985" s="1"/>
      <c r="P985" s="3"/>
      <c r="Q985" s="3"/>
      <c r="R985" s="3"/>
      <c r="S985" s="3"/>
    </row>
    <row r="986" spans="8:19">
      <c r="H986" s="1"/>
      <c r="I986" s="1"/>
      <c r="J986" s="1"/>
      <c r="K986" s="1"/>
      <c r="L986" s="1"/>
      <c r="M986" s="1"/>
      <c r="N986" s="1"/>
      <c r="O986" s="1"/>
      <c r="P986" s="3"/>
      <c r="Q986" s="3"/>
      <c r="R986" s="3"/>
      <c r="S986" s="3"/>
    </row>
    <row r="987" spans="8:19">
      <c r="H987" s="1"/>
      <c r="I987" s="1"/>
      <c r="J987" s="1"/>
      <c r="K987" s="1"/>
      <c r="L987" s="1"/>
      <c r="M987" s="1"/>
      <c r="N987" s="1"/>
      <c r="O987" s="1"/>
      <c r="P987" s="3"/>
      <c r="Q987" s="3"/>
      <c r="R987" s="3"/>
      <c r="S987" s="3"/>
    </row>
    <row r="988" spans="8:19">
      <c r="H988" s="1"/>
      <c r="I988" s="1"/>
      <c r="J988" s="1"/>
      <c r="K988" s="1"/>
      <c r="L988" s="1"/>
      <c r="M988" s="1"/>
      <c r="N988" s="1"/>
      <c r="O988" s="1"/>
      <c r="P988" s="3"/>
      <c r="Q988" s="3"/>
      <c r="R988" s="3"/>
      <c r="S988" s="3"/>
    </row>
    <row r="989" spans="8:19">
      <c r="H989" s="1"/>
      <c r="I989" s="1"/>
      <c r="J989" s="1"/>
      <c r="K989" s="1"/>
      <c r="L989" s="1"/>
      <c r="M989" s="1"/>
      <c r="N989" s="1"/>
      <c r="O989" s="1"/>
      <c r="P989" s="3"/>
      <c r="Q989" s="3"/>
      <c r="R989" s="3"/>
      <c r="S989" s="3"/>
    </row>
    <row r="990" spans="8:19">
      <c r="H990" s="1"/>
      <c r="I990" s="1"/>
      <c r="J990" s="1"/>
      <c r="K990" s="1"/>
      <c r="L990" s="1"/>
      <c r="M990" s="1"/>
      <c r="N990" s="1"/>
      <c r="O990" s="1"/>
      <c r="P990" s="3"/>
      <c r="Q990" s="3"/>
      <c r="R990" s="3"/>
      <c r="S990" s="3"/>
    </row>
    <row r="991" spans="8:19">
      <c r="H991" s="1"/>
      <c r="I991" s="1"/>
      <c r="J991" s="1"/>
      <c r="K991" s="1"/>
      <c r="L991" s="1"/>
      <c r="M991" s="1"/>
      <c r="N991" s="1"/>
      <c r="O991" s="1"/>
      <c r="P991" s="3"/>
      <c r="Q991" s="3"/>
      <c r="R991" s="3"/>
      <c r="S991" s="3"/>
    </row>
    <row r="992" spans="8:19">
      <c r="H992" s="1"/>
      <c r="I992" s="1"/>
      <c r="J992" s="1"/>
      <c r="K992" s="1"/>
      <c r="L992" s="1"/>
      <c r="M992" s="1"/>
      <c r="N992" s="1"/>
      <c r="O992" s="1"/>
      <c r="P992" s="3"/>
      <c r="Q992" s="3"/>
      <c r="R992" s="3"/>
      <c r="S992" s="3"/>
    </row>
    <row r="993" spans="8:19">
      <c r="H993" s="1"/>
      <c r="I993" s="1"/>
      <c r="J993" s="1"/>
      <c r="K993" s="1"/>
      <c r="L993" s="1"/>
      <c r="M993" s="1"/>
      <c r="N993" s="1"/>
      <c r="O993" s="1"/>
      <c r="P993" s="3"/>
      <c r="Q993" s="3"/>
      <c r="R993" s="3"/>
      <c r="S993" s="3"/>
    </row>
    <row r="994" spans="8:19">
      <c r="H994" s="1"/>
      <c r="I994" s="1"/>
      <c r="J994" s="1"/>
      <c r="K994" s="1"/>
      <c r="L994" s="1"/>
      <c r="M994" s="1"/>
      <c r="N994" s="1"/>
      <c r="O994" s="1"/>
      <c r="P994" s="3"/>
      <c r="Q994" s="3"/>
      <c r="R994" s="3"/>
      <c r="S994" s="3"/>
    </row>
    <row r="995" spans="8:19">
      <c r="H995" s="1"/>
      <c r="I995" s="1"/>
      <c r="J995" s="1"/>
      <c r="K995" s="1"/>
      <c r="L995" s="1"/>
      <c r="M995" s="1"/>
      <c r="N995" s="1"/>
      <c r="O995" s="1"/>
      <c r="P995" s="3"/>
      <c r="Q995" s="3"/>
      <c r="R995" s="3"/>
      <c r="S995" s="3"/>
    </row>
    <row r="996" spans="8:19">
      <c r="H996" s="1"/>
      <c r="I996" s="1"/>
      <c r="J996" s="1"/>
      <c r="K996" s="1"/>
      <c r="L996" s="1"/>
      <c r="M996" s="1"/>
      <c r="N996" s="1"/>
      <c r="O996" s="1"/>
      <c r="P996" s="3"/>
      <c r="Q996" s="3"/>
      <c r="R996" s="3"/>
      <c r="S996" s="3"/>
    </row>
    <row r="997" spans="8:19">
      <c r="H997" s="1"/>
      <c r="I997" s="1"/>
      <c r="J997" s="1"/>
      <c r="K997" s="1"/>
      <c r="L997" s="1"/>
      <c r="M997" s="1"/>
      <c r="N997" s="1"/>
      <c r="O997" s="1"/>
      <c r="P997" s="3"/>
      <c r="Q997" s="3"/>
      <c r="R997" s="3"/>
      <c r="S997" s="3"/>
    </row>
    <row r="998" spans="8:19">
      <c r="H998" s="1"/>
      <c r="I998" s="1"/>
      <c r="J998" s="1"/>
      <c r="K998" s="1"/>
      <c r="L998" s="1"/>
      <c r="M998" s="1"/>
      <c r="N998" s="1"/>
      <c r="O998" s="1"/>
      <c r="P998" s="3"/>
      <c r="Q998" s="3"/>
      <c r="R998" s="3"/>
      <c r="S998" s="3"/>
    </row>
    <row r="999" spans="8:19">
      <c r="H999" s="1"/>
      <c r="I999" s="1"/>
      <c r="J999" s="1"/>
      <c r="K999" s="1"/>
      <c r="L999" s="1"/>
      <c r="M999" s="1"/>
      <c r="N999" s="1"/>
      <c r="O999" s="1"/>
      <c r="P999" s="3"/>
      <c r="Q999" s="3"/>
      <c r="R999" s="3"/>
      <c r="S999" s="3"/>
    </row>
    <row r="1000" spans="8:19">
      <c r="H1000" s="1"/>
      <c r="I1000" s="1"/>
      <c r="J1000" s="1"/>
      <c r="K1000" s="1"/>
      <c r="L1000" s="1"/>
      <c r="M1000" s="1"/>
      <c r="N1000" s="1"/>
      <c r="O1000" s="1"/>
      <c r="P1000" s="3"/>
      <c r="Q1000" s="3"/>
      <c r="R1000" s="3"/>
      <c r="S1000" s="3"/>
    </row>
    <row r="1001" spans="8:19">
      <c r="H1001" s="1"/>
      <c r="I1001" s="1"/>
      <c r="J1001" s="1"/>
      <c r="K1001" s="1"/>
      <c r="L1001" s="1"/>
      <c r="M1001" s="1"/>
      <c r="N1001" s="1"/>
      <c r="O1001" s="1"/>
      <c r="P1001" s="3"/>
      <c r="Q1001" s="3"/>
      <c r="R1001" s="3"/>
      <c r="S1001" s="3"/>
    </row>
    <row r="1002" spans="8:19">
      <c r="H1002" s="1"/>
      <c r="I1002" s="1"/>
      <c r="J1002" s="1"/>
      <c r="K1002" s="1"/>
      <c r="L1002" s="1"/>
      <c r="M1002" s="1"/>
      <c r="N1002" s="1"/>
      <c r="O1002" s="1"/>
      <c r="P1002" s="3"/>
      <c r="Q1002" s="3"/>
      <c r="R1002" s="3"/>
      <c r="S1002" s="3"/>
    </row>
    <row r="1003" spans="8:19">
      <c r="H1003" s="1"/>
      <c r="I1003" s="1"/>
      <c r="J1003" s="1"/>
      <c r="K1003" s="1"/>
      <c r="L1003" s="1"/>
      <c r="M1003" s="1"/>
      <c r="N1003" s="1"/>
      <c r="O1003" s="1"/>
      <c r="P1003" s="3"/>
      <c r="Q1003" s="3"/>
      <c r="R1003" s="3"/>
      <c r="S1003" s="3"/>
    </row>
    <row r="1004" spans="8:19">
      <c r="H1004" s="1"/>
      <c r="I1004" s="1"/>
      <c r="J1004" s="1"/>
      <c r="K1004" s="1"/>
      <c r="L1004" s="1"/>
      <c r="M1004" s="1"/>
      <c r="N1004" s="1"/>
      <c r="O1004" s="1"/>
      <c r="P1004" s="3"/>
      <c r="Q1004" s="3"/>
      <c r="R1004" s="3"/>
      <c r="S1004" s="3"/>
    </row>
    <row r="1005" spans="8:19">
      <c r="H1005" s="1"/>
      <c r="I1005" s="1"/>
      <c r="J1005" s="1"/>
      <c r="K1005" s="1"/>
      <c r="L1005" s="1"/>
      <c r="M1005" s="1"/>
      <c r="N1005" s="1"/>
      <c r="O1005" s="1"/>
      <c r="P1005" s="3"/>
      <c r="Q1005" s="3"/>
      <c r="R1005" s="3"/>
      <c r="S1005" s="3"/>
    </row>
    <row r="1006" spans="8:19">
      <c r="H1006" s="1"/>
      <c r="I1006" s="1"/>
      <c r="J1006" s="1"/>
      <c r="K1006" s="1"/>
      <c r="L1006" s="1"/>
      <c r="M1006" s="1"/>
      <c r="N1006" s="1"/>
      <c r="O1006" s="1"/>
      <c r="P1006" s="3"/>
      <c r="Q1006" s="3"/>
      <c r="R1006" s="3"/>
      <c r="S1006" s="3"/>
    </row>
    <row r="1007" spans="8:19">
      <c r="H1007" s="1"/>
      <c r="I1007" s="1"/>
      <c r="J1007" s="1"/>
      <c r="K1007" s="1"/>
      <c r="L1007" s="1"/>
      <c r="M1007" s="1"/>
      <c r="N1007" s="1"/>
      <c r="O1007" s="1"/>
      <c r="P1007" s="3"/>
      <c r="Q1007" s="3"/>
      <c r="R1007" s="3"/>
      <c r="S1007" s="3"/>
    </row>
    <row r="1008" spans="8:19">
      <c r="H1008" s="1"/>
      <c r="I1008" s="1"/>
      <c r="J1008" s="1"/>
      <c r="K1008" s="1"/>
      <c r="L1008" s="1"/>
      <c r="M1008" s="1"/>
      <c r="N1008" s="1"/>
      <c r="O1008" s="1"/>
      <c r="P1008" s="3"/>
      <c r="Q1008" s="3"/>
      <c r="R1008" s="3"/>
      <c r="S1008" s="3"/>
    </row>
    <row r="1009" spans="8:19">
      <c r="H1009" s="1"/>
      <c r="I1009" s="1"/>
      <c r="J1009" s="1"/>
      <c r="K1009" s="1"/>
      <c r="L1009" s="1"/>
      <c r="M1009" s="1"/>
      <c r="N1009" s="1"/>
      <c r="O1009" s="1"/>
      <c r="P1009" s="3"/>
      <c r="Q1009" s="3"/>
      <c r="R1009" s="3"/>
      <c r="S1009" s="3"/>
    </row>
    <row r="1010" spans="8:19">
      <c r="H1010" s="1"/>
      <c r="I1010" s="1"/>
      <c r="J1010" s="1"/>
      <c r="K1010" s="1"/>
      <c r="L1010" s="1"/>
      <c r="M1010" s="1"/>
      <c r="N1010" s="1"/>
      <c r="O1010" s="1"/>
      <c r="P1010" s="3"/>
      <c r="Q1010" s="3"/>
      <c r="R1010" s="3"/>
      <c r="S1010" s="3"/>
    </row>
    <row r="1011" spans="8:19">
      <c r="H1011" s="1"/>
      <c r="I1011" s="1"/>
      <c r="J1011" s="1"/>
      <c r="K1011" s="1"/>
      <c r="L1011" s="1"/>
      <c r="M1011" s="1"/>
      <c r="N1011" s="1"/>
      <c r="O1011" s="1"/>
      <c r="P1011" s="3"/>
      <c r="Q1011" s="3"/>
      <c r="R1011" s="3"/>
      <c r="S1011" s="3"/>
    </row>
    <row r="1012" spans="8:19">
      <c r="H1012" s="1"/>
      <c r="I1012" s="1"/>
      <c r="J1012" s="1"/>
      <c r="K1012" s="1"/>
      <c r="L1012" s="1"/>
      <c r="M1012" s="1"/>
      <c r="N1012" s="1"/>
      <c r="O1012" s="1"/>
      <c r="P1012" s="3"/>
      <c r="Q1012" s="3"/>
      <c r="R1012" s="3"/>
      <c r="S1012" s="3"/>
    </row>
    <row r="1013" spans="8:19">
      <c r="H1013" s="1"/>
      <c r="I1013" s="1"/>
      <c r="J1013" s="1"/>
      <c r="K1013" s="1"/>
      <c r="L1013" s="1"/>
      <c r="M1013" s="1"/>
      <c r="N1013" s="1"/>
      <c r="O1013" s="1"/>
      <c r="P1013" s="3"/>
      <c r="Q1013" s="3"/>
      <c r="R1013" s="3"/>
      <c r="S1013" s="3"/>
    </row>
    <row r="1014" spans="8:19">
      <c r="H1014" s="1"/>
      <c r="I1014" s="1"/>
      <c r="J1014" s="1"/>
      <c r="K1014" s="1"/>
      <c r="L1014" s="1"/>
      <c r="M1014" s="1"/>
      <c r="N1014" s="1"/>
      <c r="O1014" s="1"/>
      <c r="P1014" s="3"/>
      <c r="Q1014" s="3"/>
      <c r="R1014" s="3"/>
      <c r="S1014" s="3"/>
    </row>
    <row r="1015" spans="8:19">
      <c r="H1015" s="1"/>
      <c r="I1015" s="1"/>
      <c r="J1015" s="1"/>
      <c r="K1015" s="1"/>
      <c r="L1015" s="1"/>
      <c r="M1015" s="1"/>
      <c r="N1015" s="1"/>
      <c r="O1015" s="1"/>
      <c r="P1015" s="3"/>
      <c r="Q1015" s="3"/>
      <c r="R1015" s="3"/>
      <c r="S1015" s="3"/>
    </row>
    <row r="1016" spans="8:19">
      <c r="H1016" s="1"/>
      <c r="I1016" s="1"/>
      <c r="J1016" s="1"/>
      <c r="K1016" s="1"/>
      <c r="L1016" s="1"/>
      <c r="M1016" s="1"/>
      <c r="N1016" s="1"/>
      <c r="O1016" s="1"/>
      <c r="P1016" s="3"/>
      <c r="Q1016" s="3"/>
      <c r="R1016" s="3"/>
      <c r="S1016" s="3"/>
    </row>
    <row r="1017" spans="8:19">
      <c r="H1017" s="1"/>
      <c r="I1017" s="1"/>
      <c r="J1017" s="1"/>
      <c r="K1017" s="1"/>
      <c r="L1017" s="1"/>
      <c r="M1017" s="1"/>
      <c r="N1017" s="1"/>
      <c r="O1017" s="1"/>
      <c r="P1017" s="3"/>
      <c r="Q1017" s="3"/>
      <c r="R1017" s="3"/>
      <c r="S1017" s="3"/>
    </row>
    <row r="1018" spans="8:19">
      <c r="H1018" s="1"/>
      <c r="I1018" s="1"/>
      <c r="J1018" s="1"/>
      <c r="K1018" s="1"/>
      <c r="L1018" s="1"/>
      <c r="M1018" s="1"/>
      <c r="N1018" s="1"/>
      <c r="O1018" s="1"/>
      <c r="P1018" s="3"/>
      <c r="Q1018" s="3"/>
      <c r="R1018" s="3"/>
      <c r="S1018" s="3"/>
    </row>
    <row r="1019" spans="8:19">
      <c r="H1019" s="1"/>
      <c r="I1019" s="1"/>
      <c r="J1019" s="1"/>
      <c r="K1019" s="1"/>
      <c r="L1019" s="1"/>
      <c r="M1019" s="1"/>
      <c r="N1019" s="1"/>
      <c r="O1019" s="1"/>
      <c r="P1019" s="3"/>
      <c r="Q1019" s="3"/>
      <c r="R1019" s="3"/>
      <c r="S1019" s="3"/>
    </row>
    <row r="1020" spans="8:19">
      <c r="H1020" s="1"/>
      <c r="I1020" s="1"/>
      <c r="J1020" s="1"/>
      <c r="K1020" s="1"/>
      <c r="L1020" s="1"/>
      <c r="M1020" s="1"/>
      <c r="N1020" s="1"/>
      <c r="O1020" s="1"/>
      <c r="P1020" s="3"/>
      <c r="Q1020" s="3"/>
      <c r="R1020" s="3"/>
      <c r="S1020" s="3"/>
    </row>
    <row r="1021" spans="8:19">
      <c r="H1021" s="1"/>
      <c r="I1021" s="1"/>
      <c r="J1021" s="1"/>
      <c r="K1021" s="1"/>
      <c r="L1021" s="1"/>
      <c r="M1021" s="1"/>
      <c r="N1021" s="1"/>
      <c r="O1021" s="1"/>
      <c r="P1021" s="3"/>
      <c r="Q1021" s="3"/>
      <c r="R1021" s="3"/>
      <c r="S1021" s="3"/>
    </row>
    <row r="1022" spans="8:19">
      <c r="H1022" s="1"/>
      <c r="I1022" s="1"/>
      <c r="J1022" s="1"/>
      <c r="K1022" s="1"/>
      <c r="L1022" s="1"/>
      <c r="M1022" s="1"/>
      <c r="N1022" s="1"/>
      <c r="O1022" s="1"/>
      <c r="P1022" s="3"/>
      <c r="Q1022" s="3"/>
      <c r="R1022" s="3"/>
      <c r="S1022" s="3"/>
    </row>
    <row r="1023" spans="8:19">
      <c r="H1023" s="1"/>
      <c r="I1023" s="1"/>
      <c r="J1023" s="1"/>
      <c r="K1023" s="1"/>
      <c r="L1023" s="1"/>
      <c r="M1023" s="1"/>
      <c r="N1023" s="1"/>
      <c r="O1023" s="1"/>
      <c r="P1023" s="3"/>
      <c r="Q1023" s="3"/>
      <c r="R1023" s="3"/>
      <c r="S1023" s="3"/>
    </row>
    <row r="1024" spans="8:19">
      <c r="H1024" s="1"/>
      <c r="I1024" s="1"/>
      <c r="J1024" s="1"/>
      <c r="K1024" s="1"/>
      <c r="L1024" s="1"/>
      <c r="M1024" s="1"/>
      <c r="N1024" s="1"/>
      <c r="O1024" s="1"/>
      <c r="P1024" s="3"/>
      <c r="Q1024" s="3"/>
      <c r="R1024" s="3"/>
      <c r="S1024" s="3"/>
    </row>
    <row r="1025" spans="8:19">
      <c r="H1025" s="1"/>
      <c r="I1025" s="1"/>
      <c r="J1025" s="1"/>
      <c r="K1025" s="1"/>
      <c r="L1025" s="1"/>
      <c r="M1025" s="1"/>
      <c r="N1025" s="1"/>
      <c r="O1025" s="1"/>
      <c r="P1025" s="3"/>
      <c r="Q1025" s="3"/>
      <c r="R1025" s="3"/>
      <c r="S1025" s="3"/>
    </row>
    <row r="1026" spans="8:19">
      <c r="H1026" s="1"/>
      <c r="I1026" s="1"/>
      <c r="J1026" s="1"/>
      <c r="K1026" s="1"/>
      <c r="L1026" s="1"/>
      <c r="M1026" s="1"/>
      <c r="N1026" s="1"/>
      <c r="O1026" s="1"/>
      <c r="P1026" s="3"/>
      <c r="Q1026" s="3"/>
      <c r="R1026" s="3"/>
      <c r="S1026" s="3"/>
    </row>
    <row r="1027" spans="8:19">
      <c r="H1027" s="1"/>
      <c r="I1027" s="1"/>
      <c r="J1027" s="1"/>
      <c r="K1027" s="1"/>
      <c r="L1027" s="1"/>
      <c r="M1027" s="1"/>
      <c r="N1027" s="1"/>
      <c r="O1027" s="1"/>
      <c r="P1027" s="3"/>
      <c r="Q1027" s="3"/>
      <c r="R1027" s="3"/>
      <c r="S1027" s="3"/>
    </row>
    <row r="1028" spans="8:19">
      <c r="H1028" s="1"/>
      <c r="I1028" s="1"/>
      <c r="J1028" s="1"/>
      <c r="K1028" s="1"/>
      <c r="L1028" s="1"/>
      <c r="M1028" s="1"/>
      <c r="N1028" s="1"/>
      <c r="O1028" s="1"/>
      <c r="P1028" s="3"/>
      <c r="Q1028" s="3"/>
      <c r="R1028" s="3"/>
      <c r="S1028" s="3"/>
    </row>
    <row r="1029" spans="8:19">
      <c r="H1029" s="1"/>
      <c r="I1029" s="1"/>
      <c r="J1029" s="1"/>
      <c r="K1029" s="1"/>
      <c r="L1029" s="1"/>
      <c r="M1029" s="1"/>
      <c r="N1029" s="1"/>
      <c r="O1029" s="1"/>
      <c r="P1029" s="3"/>
      <c r="Q1029" s="3"/>
      <c r="R1029" s="3"/>
      <c r="S1029" s="3"/>
    </row>
    <row r="1030" spans="8:19">
      <c r="H1030" s="1"/>
      <c r="I1030" s="1"/>
      <c r="J1030" s="1"/>
      <c r="K1030" s="1"/>
      <c r="L1030" s="1"/>
      <c r="M1030" s="1"/>
      <c r="N1030" s="1"/>
      <c r="O1030" s="1"/>
      <c r="P1030" s="3"/>
      <c r="Q1030" s="3"/>
      <c r="R1030" s="3"/>
      <c r="S1030" s="3"/>
    </row>
    <row r="1031" spans="8:19">
      <c r="H1031" s="1"/>
      <c r="I1031" s="1"/>
      <c r="J1031" s="1"/>
      <c r="K1031" s="1"/>
      <c r="L1031" s="1"/>
      <c r="M1031" s="1"/>
      <c r="N1031" s="1"/>
      <c r="O1031" s="1"/>
      <c r="P1031" s="3"/>
      <c r="Q1031" s="3"/>
      <c r="R1031" s="3"/>
      <c r="S1031" s="3"/>
    </row>
    <row r="1032" spans="8:19">
      <c r="H1032" s="1"/>
      <c r="I1032" s="1"/>
      <c r="J1032" s="1"/>
      <c r="K1032" s="1"/>
      <c r="L1032" s="1"/>
      <c r="M1032" s="1"/>
      <c r="N1032" s="1"/>
      <c r="O1032" s="1"/>
      <c r="P1032" s="3"/>
      <c r="Q1032" s="3"/>
      <c r="R1032" s="3"/>
      <c r="S1032" s="3"/>
    </row>
    <row r="1033" spans="8:19">
      <c r="H1033" s="1"/>
      <c r="I1033" s="1"/>
      <c r="J1033" s="1"/>
      <c r="K1033" s="1"/>
      <c r="L1033" s="1"/>
      <c r="M1033" s="1"/>
      <c r="N1033" s="1"/>
      <c r="O1033" s="1"/>
      <c r="P1033" s="3"/>
      <c r="Q1033" s="3"/>
      <c r="R1033" s="3"/>
      <c r="S1033" s="3"/>
    </row>
    <row r="1034" spans="8:19">
      <c r="H1034" s="1"/>
      <c r="I1034" s="1"/>
      <c r="J1034" s="1"/>
      <c r="K1034" s="1"/>
      <c r="L1034" s="1"/>
      <c r="M1034" s="1"/>
      <c r="N1034" s="1"/>
      <c r="O1034" s="1"/>
      <c r="P1034" s="3"/>
      <c r="Q1034" s="3"/>
      <c r="R1034" s="3"/>
      <c r="S1034" s="3"/>
    </row>
    <row r="1035" spans="8:19">
      <c r="H1035" s="1"/>
      <c r="I1035" s="1"/>
      <c r="J1035" s="1"/>
      <c r="K1035" s="1"/>
      <c r="L1035" s="1"/>
      <c r="M1035" s="1"/>
      <c r="N1035" s="1"/>
      <c r="O1035" s="1"/>
      <c r="P1035" s="3"/>
      <c r="Q1035" s="3"/>
      <c r="R1035" s="3"/>
      <c r="S1035" s="3"/>
    </row>
    <row r="1036" spans="8:19">
      <c r="H1036" s="1"/>
      <c r="I1036" s="1"/>
      <c r="J1036" s="1"/>
      <c r="K1036" s="1"/>
      <c r="L1036" s="1"/>
      <c r="M1036" s="1"/>
      <c r="N1036" s="1"/>
      <c r="O1036" s="1"/>
      <c r="P1036" s="3"/>
      <c r="Q1036" s="3"/>
      <c r="R1036" s="3"/>
      <c r="S1036" s="3"/>
    </row>
    <row r="1037" spans="8:19">
      <c r="H1037" s="1"/>
      <c r="I1037" s="1"/>
      <c r="J1037" s="1"/>
      <c r="K1037" s="1"/>
      <c r="L1037" s="1"/>
      <c r="M1037" s="1"/>
      <c r="N1037" s="1"/>
      <c r="O1037" s="1"/>
      <c r="P1037" s="3"/>
      <c r="Q1037" s="3"/>
      <c r="R1037" s="3"/>
      <c r="S1037" s="3"/>
    </row>
    <row r="1038" spans="8:19">
      <c r="H1038" s="1"/>
      <c r="I1038" s="1"/>
      <c r="J1038" s="1"/>
      <c r="K1038" s="1"/>
      <c r="L1038" s="1"/>
      <c r="M1038" s="1"/>
      <c r="N1038" s="1"/>
      <c r="O1038" s="1"/>
      <c r="P1038" s="3"/>
      <c r="Q1038" s="3"/>
      <c r="R1038" s="3"/>
      <c r="S1038" s="3"/>
    </row>
    <row r="1039" spans="8:19">
      <c r="H1039" s="1"/>
      <c r="I1039" s="1"/>
      <c r="J1039" s="1"/>
      <c r="K1039" s="1"/>
      <c r="L1039" s="1"/>
      <c r="M1039" s="1"/>
      <c r="N1039" s="1"/>
      <c r="O1039" s="1"/>
      <c r="P1039" s="3"/>
      <c r="Q1039" s="3"/>
      <c r="R1039" s="3"/>
      <c r="S1039" s="3"/>
    </row>
    <row r="1040" spans="8:19">
      <c r="H1040" s="1"/>
      <c r="I1040" s="1"/>
      <c r="J1040" s="1"/>
      <c r="K1040" s="1"/>
      <c r="L1040" s="1"/>
      <c r="M1040" s="1"/>
      <c r="N1040" s="1"/>
      <c r="O1040" s="1"/>
      <c r="P1040" s="3"/>
      <c r="Q1040" s="3"/>
      <c r="R1040" s="3"/>
      <c r="S1040" s="3"/>
    </row>
    <row r="1041" spans="8:19">
      <c r="H1041" s="1"/>
      <c r="I1041" s="1"/>
      <c r="J1041" s="1"/>
      <c r="K1041" s="1"/>
      <c r="L1041" s="1"/>
      <c r="M1041" s="1"/>
      <c r="N1041" s="1"/>
      <c r="O1041" s="1"/>
      <c r="P1041" s="3"/>
      <c r="Q1041" s="3"/>
      <c r="R1041" s="3"/>
      <c r="S1041" s="3"/>
    </row>
    <row r="1042" spans="8:19">
      <c r="H1042" s="1"/>
      <c r="I1042" s="1"/>
      <c r="J1042" s="1"/>
      <c r="K1042" s="1"/>
      <c r="L1042" s="1"/>
      <c r="M1042" s="1"/>
      <c r="N1042" s="1"/>
      <c r="O1042" s="1"/>
      <c r="P1042" s="3"/>
      <c r="Q1042" s="3"/>
      <c r="R1042" s="3"/>
      <c r="S1042" s="3"/>
    </row>
    <row r="1043" spans="8:19">
      <c r="H1043" s="1"/>
      <c r="I1043" s="1"/>
      <c r="J1043" s="1"/>
      <c r="K1043" s="1"/>
      <c r="L1043" s="1"/>
      <c r="M1043" s="1"/>
      <c r="N1043" s="1"/>
      <c r="O1043" s="1"/>
      <c r="P1043" s="3"/>
      <c r="Q1043" s="3"/>
      <c r="R1043" s="3"/>
      <c r="S1043" s="3"/>
    </row>
    <row r="1044" spans="8:19">
      <c r="H1044" s="1"/>
      <c r="I1044" s="1"/>
      <c r="J1044" s="1"/>
      <c r="K1044" s="1"/>
      <c r="L1044" s="1"/>
      <c r="M1044" s="1"/>
      <c r="N1044" s="1"/>
      <c r="O1044" s="1"/>
      <c r="P1044" s="3"/>
      <c r="Q1044" s="3"/>
      <c r="R1044" s="3"/>
      <c r="S1044" s="3"/>
    </row>
    <row r="1045" spans="8:19">
      <c r="H1045" s="1"/>
      <c r="I1045" s="1"/>
      <c r="J1045" s="1"/>
      <c r="K1045" s="1"/>
      <c r="L1045" s="1"/>
      <c r="M1045" s="1"/>
      <c r="N1045" s="1"/>
      <c r="O1045" s="1"/>
      <c r="P1045" s="3"/>
      <c r="Q1045" s="3"/>
      <c r="R1045" s="3"/>
      <c r="S1045" s="3"/>
    </row>
    <row r="1046" spans="8:19">
      <c r="H1046" s="1"/>
      <c r="I1046" s="1"/>
      <c r="J1046" s="1"/>
      <c r="K1046" s="1"/>
      <c r="L1046" s="1"/>
      <c r="M1046" s="1"/>
      <c r="N1046" s="1"/>
      <c r="O1046" s="1"/>
      <c r="P1046" s="3"/>
      <c r="Q1046" s="3"/>
      <c r="R1046" s="3"/>
      <c r="S1046" s="3"/>
    </row>
    <row r="1047" spans="8:19">
      <c r="H1047" s="1"/>
      <c r="I1047" s="1"/>
      <c r="J1047" s="1"/>
      <c r="K1047" s="1"/>
      <c r="L1047" s="1"/>
      <c r="M1047" s="1"/>
      <c r="N1047" s="1"/>
      <c r="O1047" s="1"/>
      <c r="P1047" s="3"/>
      <c r="Q1047" s="3"/>
      <c r="R1047" s="3"/>
      <c r="S1047" s="3"/>
    </row>
    <row r="1048" spans="8:19">
      <c r="H1048" s="1"/>
      <c r="I1048" s="1"/>
      <c r="J1048" s="1"/>
      <c r="K1048" s="1"/>
      <c r="L1048" s="1"/>
      <c r="M1048" s="1"/>
      <c r="N1048" s="1"/>
      <c r="O1048" s="1"/>
      <c r="P1048" s="3"/>
      <c r="Q1048" s="3"/>
      <c r="R1048" s="3"/>
      <c r="S1048" s="3"/>
    </row>
    <row r="1049" spans="8:19">
      <c r="H1049" s="1"/>
      <c r="I1049" s="1"/>
      <c r="J1049" s="1"/>
      <c r="K1049" s="1"/>
      <c r="L1049" s="1"/>
      <c r="M1049" s="1"/>
      <c r="N1049" s="1"/>
      <c r="O1049" s="1"/>
      <c r="P1049" s="3"/>
      <c r="Q1049" s="3"/>
      <c r="R1049" s="3"/>
      <c r="S1049" s="3"/>
    </row>
    <row r="1050" spans="8:19">
      <c r="H1050" s="1"/>
      <c r="I1050" s="1"/>
      <c r="J1050" s="1"/>
      <c r="K1050" s="1"/>
      <c r="L1050" s="1"/>
      <c r="M1050" s="1"/>
      <c r="N1050" s="1"/>
      <c r="O1050" s="1"/>
      <c r="P1050" s="3"/>
      <c r="Q1050" s="3"/>
      <c r="R1050" s="3"/>
      <c r="S1050" s="3"/>
    </row>
    <row r="1051" spans="8:19">
      <c r="H1051" s="1"/>
      <c r="I1051" s="1"/>
      <c r="J1051" s="1"/>
      <c r="K1051" s="1"/>
      <c r="L1051" s="1"/>
      <c r="M1051" s="1"/>
      <c r="N1051" s="1"/>
      <c r="O1051" s="1"/>
      <c r="P1051" s="3"/>
      <c r="Q1051" s="3"/>
      <c r="R1051" s="3"/>
      <c r="S1051" s="3"/>
    </row>
    <row r="1052" spans="8:19">
      <c r="H1052" s="1"/>
      <c r="I1052" s="1"/>
      <c r="J1052" s="1"/>
      <c r="K1052" s="1"/>
      <c r="L1052" s="1"/>
      <c r="M1052" s="1"/>
      <c r="N1052" s="1"/>
      <c r="O1052" s="1"/>
      <c r="P1052" s="3"/>
      <c r="Q1052" s="3"/>
      <c r="R1052" s="3"/>
      <c r="S1052" s="3"/>
    </row>
    <row r="1053" spans="8:19">
      <c r="H1053" s="1"/>
      <c r="I1053" s="1"/>
      <c r="J1053" s="1"/>
      <c r="K1053" s="1"/>
      <c r="L1053" s="1"/>
      <c r="M1053" s="1"/>
      <c r="N1053" s="1"/>
      <c r="O1053" s="1"/>
      <c r="P1053" s="3"/>
      <c r="Q1053" s="3"/>
      <c r="R1053" s="3"/>
      <c r="S1053" s="3"/>
    </row>
    <row r="1054" spans="8:19">
      <c r="H1054" s="1"/>
      <c r="I1054" s="1"/>
      <c r="J1054" s="1"/>
      <c r="K1054" s="1"/>
      <c r="L1054" s="1"/>
      <c r="M1054" s="1"/>
      <c r="N1054" s="1"/>
      <c r="O1054" s="1"/>
      <c r="P1054" s="3"/>
      <c r="Q1054" s="3"/>
      <c r="R1054" s="3"/>
      <c r="S1054" s="3"/>
    </row>
    <row r="1055" spans="8:19">
      <c r="H1055" s="1"/>
      <c r="I1055" s="1"/>
      <c r="J1055" s="1"/>
      <c r="K1055" s="1"/>
      <c r="L1055" s="1"/>
      <c r="M1055" s="1"/>
      <c r="N1055" s="1"/>
      <c r="O1055" s="1"/>
      <c r="P1055" s="3"/>
      <c r="Q1055" s="3"/>
      <c r="R1055" s="3"/>
      <c r="S1055" s="3"/>
    </row>
    <row r="1056" spans="8:19">
      <c r="H1056" s="1"/>
      <c r="I1056" s="1"/>
      <c r="J1056" s="1"/>
      <c r="K1056" s="1"/>
      <c r="L1056" s="1"/>
      <c r="M1056" s="1"/>
      <c r="N1056" s="1"/>
      <c r="O1056" s="1"/>
      <c r="P1056" s="3"/>
      <c r="Q1056" s="3"/>
      <c r="R1056" s="3"/>
      <c r="S1056" s="3"/>
    </row>
    <row r="1057" spans="8:19">
      <c r="H1057" s="1"/>
      <c r="I1057" s="1"/>
      <c r="J1057" s="1"/>
      <c r="K1057" s="1"/>
      <c r="L1057" s="1"/>
      <c r="M1057" s="1"/>
      <c r="N1057" s="1"/>
      <c r="O1057" s="1"/>
      <c r="P1057" s="3"/>
      <c r="Q1057" s="3"/>
      <c r="R1057" s="3"/>
      <c r="S1057" s="3"/>
    </row>
    <row r="1058" spans="8:19">
      <c r="H1058" s="1"/>
      <c r="I1058" s="1"/>
      <c r="J1058" s="1"/>
      <c r="K1058" s="1"/>
      <c r="L1058" s="1"/>
      <c r="M1058" s="1"/>
      <c r="N1058" s="1"/>
      <c r="O1058" s="1"/>
      <c r="P1058" s="3"/>
      <c r="Q1058" s="3"/>
      <c r="R1058" s="3"/>
      <c r="S1058" s="3"/>
    </row>
    <row r="1059" spans="8:19">
      <c r="H1059" s="1"/>
      <c r="I1059" s="1"/>
      <c r="J1059" s="1"/>
      <c r="K1059" s="1"/>
      <c r="L1059" s="1"/>
      <c r="M1059" s="1"/>
      <c r="N1059" s="1"/>
      <c r="O1059" s="1"/>
      <c r="P1059" s="3"/>
      <c r="Q1059" s="3"/>
      <c r="R1059" s="3"/>
      <c r="S1059" s="3"/>
    </row>
    <row r="1060" spans="8:19">
      <c r="H1060" s="1"/>
      <c r="I1060" s="1"/>
      <c r="J1060" s="1"/>
      <c r="K1060" s="1"/>
      <c r="L1060" s="1"/>
      <c r="M1060" s="1"/>
      <c r="N1060" s="1"/>
      <c r="O1060" s="1"/>
      <c r="P1060" s="3"/>
      <c r="Q1060" s="3"/>
      <c r="R1060" s="3"/>
      <c r="S1060" s="3"/>
    </row>
    <row r="1061" spans="8:19">
      <c r="H1061" s="1"/>
      <c r="I1061" s="1"/>
      <c r="J1061" s="1"/>
      <c r="K1061" s="1"/>
      <c r="L1061" s="1"/>
      <c r="M1061" s="1"/>
      <c r="N1061" s="1"/>
      <c r="O1061" s="1"/>
      <c r="P1061" s="3"/>
      <c r="Q1061" s="3"/>
      <c r="R1061" s="3"/>
      <c r="S1061" s="3"/>
    </row>
    <row r="1062" spans="8:19">
      <c r="H1062" s="1"/>
      <c r="I1062" s="1"/>
      <c r="J1062" s="1"/>
      <c r="K1062" s="1"/>
      <c r="L1062" s="1"/>
      <c r="M1062" s="1"/>
      <c r="N1062" s="1"/>
      <c r="O1062" s="1"/>
      <c r="P1062" s="3"/>
      <c r="Q1062" s="3"/>
      <c r="R1062" s="3"/>
      <c r="S1062" s="3"/>
    </row>
    <row r="1063" spans="8:19">
      <c r="H1063" s="1"/>
      <c r="I1063" s="1"/>
      <c r="J1063" s="1"/>
      <c r="K1063" s="1"/>
      <c r="L1063" s="1"/>
      <c r="M1063" s="1"/>
      <c r="N1063" s="1"/>
      <c r="O1063" s="1"/>
      <c r="P1063" s="3"/>
      <c r="Q1063" s="3"/>
      <c r="R1063" s="3"/>
      <c r="S1063" s="3"/>
    </row>
    <row r="1064" spans="8:19">
      <c r="H1064" s="1"/>
      <c r="I1064" s="1"/>
      <c r="J1064" s="1"/>
      <c r="K1064" s="1"/>
      <c r="L1064" s="1"/>
      <c r="M1064" s="1"/>
      <c r="N1064" s="1"/>
      <c r="O1064" s="1"/>
      <c r="P1064" s="3"/>
      <c r="Q1064" s="3"/>
      <c r="R1064" s="3"/>
      <c r="S1064" s="3"/>
    </row>
    <row r="1065" spans="8:19">
      <c r="H1065" s="1"/>
      <c r="I1065" s="1"/>
      <c r="J1065" s="1"/>
      <c r="K1065" s="1"/>
      <c r="L1065" s="1"/>
      <c r="M1065" s="1"/>
      <c r="N1065" s="1"/>
      <c r="O1065" s="1"/>
      <c r="P1065" s="3"/>
      <c r="Q1065" s="3"/>
      <c r="R1065" s="3"/>
      <c r="S1065" s="3"/>
    </row>
    <row r="1066" spans="8:19">
      <c r="H1066" s="1"/>
      <c r="I1066" s="1"/>
      <c r="J1066" s="1"/>
      <c r="K1066" s="1"/>
      <c r="L1066" s="1"/>
      <c r="M1066" s="1"/>
      <c r="N1066" s="1"/>
      <c r="O1066" s="1"/>
      <c r="P1066" s="3"/>
      <c r="Q1066" s="3"/>
      <c r="R1066" s="3"/>
      <c r="S1066" s="3"/>
    </row>
    <row r="1067" spans="8:19">
      <c r="H1067" s="1"/>
      <c r="I1067" s="1"/>
      <c r="J1067" s="1"/>
      <c r="K1067" s="1"/>
      <c r="L1067" s="1"/>
      <c r="M1067" s="1"/>
      <c r="N1067" s="1"/>
      <c r="O1067" s="1"/>
      <c r="P1067" s="3"/>
      <c r="Q1067" s="3"/>
      <c r="R1067" s="3"/>
      <c r="S1067" s="3"/>
    </row>
    <row r="1068" spans="8:19">
      <c r="H1068" s="1"/>
      <c r="I1068" s="1"/>
      <c r="J1068" s="1"/>
      <c r="K1068" s="1"/>
      <c r="L1068" s="1"/>
      <c r="M1068" s="1"/>
      <c r="N1068" s="1"/>
      <c r="O1068" s="1"/>
      <c r="P1068" s="3"/>
      <c r="Q1068" s="3"/>
      <c r="R1068" s="3"/>
      <c r="S1068" s="3"/>
    </row>
    <row r="1069" spans="8:19">
      <c r="H1069" s="1"/>
      <c r="I1069" s="1"/>
      <c r="J1069" s="1"/>
      <c r="K1069" s="1"/>
      <c r="L1069" s="1"/>
      <c r="M1069" s="1"/>
      <c r="N1069" s="1"/>
      <c r="O1069" s="1"/>
      <c r="P1069" s="3"/>
      <c r="Q1069" s="3"/>
      <c r="R1069" s="3"/>
      <c r="S1069" s="3"/>
    </row>
    <row r="1070" spans="8:19">
      <c r="H1070" s="1"/>
      <c r="I1070" s="1"/>
      <c r="J1070" s="1"/>
      <c r="K1070" s="1"/>
      <c r="L1070" s="1"/>
      <c r="M1070" s="1"/>
      <c r="N1070" s="1"/>
      <c r="O1070" s="1"/>
      <c r="P1070" s="3"/>
      <c r="Q1070" s="3"/>
      <c r="R1070" s="3"/>
      <c r="S1070" s="3"/>
    </row>
    <row r="1071" spans="8:19">
      <c r="H1071" s="1"/>
      <c r="I1071" s="1"/>
      <c r="J1071" s="1"/>
      <c r="K1071" s="1"/>
      <c r="L1071" s="1"/>
      <c r="M1071" s="1"/>
      <c r="N1071" s="1"/>
      <c r="O1071" s="1"/>
      <c r="P1071" s="3"/>
      <c r="Q1071" s="3"/>
      <c r="R1071" s="3"/>
      <c r="S1071" s="3"/>
    </row>
    <row r="1072" spans="8:19">
      <c r="H1072" s="1"/>
      <c r="I1072" s="1"/>
      <c r="J1072" s="1"/>
      <c r="K1072" s="1"/>
      <c r="L1072" s="1"/>
      <c r="M1072" s="1"/>
      <c r="N1072" s="1"/>
      <c r="O1072" s="1"/>
      <c r="P1072" s="3"/>
      <c r="Q1072" s="3"/>
      <c r="R1072" s="3"/>
      <c r="S1072" s="3"/>
    </row>
    <row r="1073" spans="8:19">
      <c r="H1073" s="1"/>
      <c r="I1073" s="1"/>
      <c r="J1073" s="1"/>
      <c r="K1073" s="1"/>
      <c r="L1073" s="1"/>
      <c r="M1073" s="1"/>
      <c r="N1073" s="1"/>
      <c r="O1073" s="1"/>
      <c r="P1073" s="3"/>
      <c r="Q1073" s="3"/>
      <c r="R1073" s="3"/>
      <c r="S1073" s="3"/>
    </row>
    <row r="1074" spans="8:19">
      <c r="H1074" s="1"/>
      <c r="I1074" s="1"/>
      <c r="J1074" s="1"/>
      <c r="K1074" s="1"/>
      <c r="L1074" s="1"/>
      <c r="M1074" s="1"/>
      <c r="N1074" s="1"/>
      <c r="O1074" s="1"/>
      <c r="P1074" s="3"/>
      <c r="Q1074" s="3"/>
      <c r="R1074" s="3"/>
      <c r="S1074" s="3"/>
    </row>
    <row r="1075" spans="8:19">
      <c r="H1075" s="1"/>
      <c r="I1075" s="1"/>
      <c r="J1075" s="1"/>
      <c r="K1075" s="1"/>
      <c r="L1075" s="1"/>
      <c r="M1075" s="1"/>
      <c r="N1075" s="1"/>
      <c r="O1075" s="1"/>
      <c r="P1075" s="3"/>
      <c r="Q1075" s="3"/>
      <c r="R1075" s="3"/>
      <c r="S1075" s="3"/>
    </row>
    <row r="1076" spans="8:19">
      <c r="H1076" s="1"/>
      <c r="I1076" s="1"/>
      <c r="J1076" s="1"/>
      <c r="K1076" s="1"/>
      <c r="L1076" s="1"/>
      <c r="M1076" s="1"/>
      <c r="N1076" s="1"/>
      <c r="O1076" s="1"/>
      <c r="P1076" s="3"/>
      <c r="Q1076" s="3"/>
      <c r="R1076" s="3"/>
      <c r="S1076" s="3"/>
    </row>
    <row r="1077" spans="8:19">
      <c r="H1077" s="1"/>
      <c r="I1077" s="1"/>
      <c r="J1077" s="1"/>
      <c r="K1077" s="1"/>
      <c r="L1077" s="1"/>
      <c r="M1077" s="1"/>
      <c r="N1077" s="1"/>
      <c r="O1077" s="1"/>
      <c r="P1077" s="3"/>
      <c r="Q1077" s="3"/>
      <c r="R1077" s="3"/>
      <c r="S1077" s="3"/>
    </row>
    <row r="1078" spans="8:19">
      <c r="H1078" s="1"/>
      <c r="I1078" s="1"/>
      <c r="J1078" s="1"/>
      <c r="K1078" s="1"/>
      <c r="L1078" s="1"/>
      <c r="M1078" s="1"/>
      <c r="N1078" s="1"/>
      <c r="O1078" s="1"/>
      <c r="P1078" s="3"/>
      <c r="Q1078" s="3"/>
      <c r="R1078" s="3"/>
      <c r="S1078" s="3"/>
    </row>
    <row r="1079" spans="8:19">
      <c r="H1079" s="1"/>
      <c r="I1079" s="1"/>
      <c r="J1079" s="1"/>
      <c r="K1079" s="1"/>
      <c r="L1079" s="1"/>
      <c r="M1079" s="1"/>
      <c r="N1079" s="1"/>
      <c r="O1079" s="1"/>
      <c r="P1079" s="3"/>
      <c r="Q1079" s="3"/>
      <c r="R1079" s="3"/>
      <c r="S1079" s="3"/>
    </row>
    <row r="1080" spans="8:19">
      <c r="H1080" s="1"/>
      <c r="I1080" s="1"/>
      <c r="J1080" s="1"/>
      <c r="K1080" s="1"/>
      <c r="L1080" s="1"/>
      <c r="M1080" s="1"/>
      <c r="N1080" s="1"/>
      <c r="O1080" s="1"/>
      <c r="P1080" s="3"/>
      <c r="Q1080" s="3"/>
      <c r="R1080" s="3"/>
      <c r="S1080" s="3"/>
    </row>
    <row r="1081" spans="8:19">
      <c r="H1081" s="1"/>
      <c r="I1081" s="1"/>
      <c r="J1081" s="1"/>
      <c r="K1081" s="1"/>
      <c r="L1081" s="1"/>
      <c r="M1081" s="1"/>
      <c r="N1081" s="1"/>
      <c r="O1081" s="1"/>
      <c r="P1081" s="3"/>
      <c r="Q1081" s="3"/>
      <c r="R1081" s="3"/>
      <c r="S1081" s="3"/>
    </row>
    <row r="1082" spans="8:19">
      <c r="H1082" s="1"/>
      <c r="I1082" s="1"/>
      <c r="J1082" s="1"/>
      <c r="K1082" s="1"/>
      <c r="L1082" s="1"/>
      <c r="M1082" s="1"/>
      <c r="N1082" s="1"/>
      <c r="O1082" s="1"/>
      <c r="P1082" s="3"/>
      <c r="Q1082" s="3"/>
      <c r="R1082" s="3"/>
      <c r="S1082" s="3"/>
    </row>
    <row r="1083" spans="8:19">
      <c r="H1083" s="1"/>
      <c r="I1083" s="1"/>
      <c r="J1083" s="1"/>
      <c r="K1083" s="1"/>
      <c r="L1083" s="1"/>
      <c r="M1083" s="1"/>
      <c r="N1083" s="1"/>
      <c r="O1083" s="1"/>
      <c r="P1083" s="3"/>
      <c r="Q1083" s="3"/>
      <c r="R1083" s="3"/>
      <c r="S1083" s="3"/>
    </row>
    <row r="1084" spans="8:19">
      <c r="H1084" s="1"/>
      <c r="I1084" s="1"/>
      <c r="J1084" s="1"/>
      <c r="K1084" s="1"/>
      <c r="L1084" s="1"/>
      <c r="M1084" s="1"/>
      <c r="N1084" s="1"/>
      <c r="O1084" s="1"/>
      <c r="P1084" s="3"/>
      <c r="Q1084" s="3"/>
      <c r="R1084" s="3"/>
      <c r="S1084" s="3"/>
    </row>
    <row r="1085" spans="8:19">
      <c r="H1085" s="1"/>
      <c r="I1085" s="1"/>
      <c r="J1085" s="1"/>
      <c r="K1085" s="1"/>
      <c r="L1085" s="1"/>
      <c r="M1085" s="1"/>
      <c r="N1085" s="1"/>
      <c r="O1085" s="1"/>
      <c r="P1085" s="3"/>
      <c r="Q1085" s="3"/>
      <c r="R1085" s="3"/>
      <c r="S1085" s="3"/>
    </row>
    <row r="1086" spans="8:19">
      <c r="H1086" s="1"/>
      <c r="I1086" s="1"/>
      <c r="J1086" s="1"/>
      <c r="K1086" s="1"/>
      <c r="L1086" s="1"/>
      <c r="M1086" s="1"/>
      <c r="N1086" s="1"/>
      <c r="O1086" s="1"/>
      <c r="P1086" s="3"/>
      <c r="Q1086" s="3"/>
      <c r="R1086" s="3"/>
      <c r="S1086" s="3"/>
    </row>
    <row r="1087" spans="8:19">
      <c r="H1087" s="1"/>
      <c r="I1087" s="1"/>
      <c r="J1087" s="1"/>
      <c r="K1087" s="1"/>
      <c r="L1087" s="1"/>
      <c r="M1087" s="1"/>
      <c r="N1087" s="1"/>
      <c r="O1087" s="1"/>
      <c r="P1087" s="3"/>
      <c r="Q1087" s="3"/>
      <c r="R1087" s="3"/>
      <c r="S1087" s="3"/>
    </row>
    <row r="1088" spans="8:19">
      <c r="H1088" s="1"/>
      <c r="I1088" s="1"/>
      <c r="J1088" s="1"/>
      <c r="K1088" s="1"/>
      <c r="L1088" s="1"/>
      <c r="M1088" s="1"/>
      <c r="N1088" s="1"/>
      <c r="O1088" s="1"/>
      <c r="P1088" s="3"/>
      <c r="Q1088" s="3"/>
      <c r="R1088" s="3"/>
      <c r="S1088" s="3"/>
    </row>
    <row r="1089" spans="8:19">
      <c r="H1089" s="1"/>
      <c r="I1089" s="1"/>
      <c r="J1089" s="1"/>
      <c r="K1089" s="1"/>
      <c r="L1089" s="1"/>
      <c r="M1089" s="1"/>
      <c r="N1089" s="1"/>
      <c r="O1089" s="1"/>
      <c r="P1089" s="3"/>
      <c r="Q1089" s="3"/>
      <c r="R1089" s="3"/>
      <c r="S1089" s="3"/>
    </row>
    <row r="1090" spans="8:19">
      <c r="H1090" s="1"/>
      <c r="I1090" s="1"/>
      <c r="J1090" s="1"/>
      <c r="K1090" s="1"/>
      <c r="L1090" s="1"/>
      <c r="M1090" s="1"/>
      <c r="N1090" s="1"/>
      <c r="O1090" s="1"/>
      <c r="P1090" s="3"/>
      <c r="Q1090" s="3"/>
      <c r="R1090" s="3"/>
      <c r="S1090" s="3"/>
    </row>
    <row r="1091" spans="8:19">
      <c r="H1091" s="1"/>
      <c r="I1091" s="1"/>
      <c r="J1091" s="1"/>
      <c r="K1091" s="1"/>
      <c r="L1091" s="1"/>
      <c r="M1091" s="1"/>
      <c r="N1091" s="1"/>
      <c r="O1091" s="1"/>
      <c r="P1091" s="3"/>
      <c r="Q1091" s="3"/>
      <c r="R1091" s="3"/>
      <c r="S1091" s="3"/>
    </row>
    <row r="1092" spans="8:19">
      <c r="H1092" s="1"/>
      <c r="I1092" s="1"/>
      <c r="J1092" s="1"/>
      <c r="K1092" s="1"/>
      <c r="L1092" s="1"/>
      <c r="M1092" s="1"/>
      <c r="N1092" s="1"/>
      <c r="O1092" s="1"/>
      <c r="P1092" s="3"/>
      <c r="Q1092" s="3"/>
      <c r="R1092" s="3"/>
      <c r="S1092" s="3"/>
    </row>
    <row r="1093" spans="8:19">
      <c r="H1093" s="1"/>
      <c r="I1093" s="1"/>
      <c r="J1093" s="1"/>
      <c r="K1093" s="1"/>
      <c r="L1093" s="1"/>
      <c r="M1093" s="1"/>
      <c r="N1093" s="1"/>
      <c r="O1093" s="1"/>
      <c r="P1093" s="3"/>
      <c r="Q1093" s="3"/>
      <c r="R1093" s="3"/>
      <c r="S1093" s="3"/>
    </row>
    <row r="1094" spans="8:19">
      <c r="H1094" s="1"/>
      <c r="I1094" s="1"/>
      <c r="J1094" s="1"/>
      <c r="K1094" s="1"/>
      <c r="L1094" s="1"/>
      <c r="M1094" s="1"/>
      <c r="N1094" s="1"/>
      <c r="O1094" s="1"/>
      <c r="P1094" s="3"/>
      <c r="Q1094" s="3"/>
      <c r="R1094" s="3"/>
      <c r="S1094" s="3"/>
    </row>
    <row r="1095" spans="8:19">
      <c r="H1095" s="1"/>
      <c r="I1095" s="1"/>
      <c r="J1095" s="1"/>
      <c r="K1095" s="1"/>
      <c r="L1095" s="1"/>
      <c r="M1095" s="1"/>
      <c r="N1095" s="1"/>
      <c r="O1095" s="1"/>
      <c r="P1095" s="3"/>
      <c r="Q1095" s="3"/>
      <c r="R1095" s="3"/>
      <c r="S1095" s="3"/>
    </row>
    <row r="1096" spans="8:19">
      <c r="H1096" s="1"/>
      <c r="I1096" s="1"/>
      <c r="J1096" s="1"/>
      <c r="K1096" s="1"/>
      <c r="L1096" s="1"/>
      <c r="M1096" s="1"/>
      <c r="N1096" s="1"/>
      <c r="O1096" s="1"/>
      <c r="P1096" s="3"/>
      <c r="Q1096" s="3"/>
      <c r="R1096" s="3"/>
      <c r="S1096" s="3"/>
    </row>
    <row r="1097" spans="8:19">
      <c r="H1097" s="1"/>
      <c r="I1097" s="1"/>
      <c r="J1097" s="1"/>
      <c r="K1097" s="1"/>
      <c r="L1097" s="1"/>
      <c r="M1097" s="1"/>
      <c r="N1097" s="1"/>
      <c r="O1097" s="1"/>
      <c r="P1097" s="3"/>
      <c r="Q1097" s="3"/>
      <c r="R1097" s="3"/>
      <c r="S1097" s="3"/>
    </row>
    <row r="1098" spans="8:19">
      <c r="H1098" s="1"/>
      <c r="I1098" s="1"/>
      <c r="J1098" s="1"/>
      <c r="K1098" s="1"/>
      <c r="L1098" s="1"/>
      <c r="M1098" s="1"/>
      <c r="N1098" s="1"/>
      <c r="O1098" s="1"/>
      <c r="P1098" s="3"/>
      <c r="Q1098" s="3"/>
      <c r="R1098" s="3"/>
      <c r="S1098" s="3"/>
    </row>
    <row r="1099" spans="8:19">
      <c r="H1099" s="1"/>
      <c r="I1099" s="1"/>
      <c r="J1099" s="1"/>
      <c r="K1099" s="1"/>
      <c r="L1099" s="1"/>
      <c r="M1099" s="1"/>
      <c r="N1099" s="1"/>
      <c r="O1099" s="1"/>
      <c r="P1099" s="3"/>
      <c r="Q1099" s="3"/>
      <c r="R1099" s="3"/>
      <c r="S1099" s="3"/>
    </row>
    <row r="1100" spans="8:19">
      <c r="H1100" s="1"/>
      <c r="I1100" s="1"/>
      <c r="J1100" s="1"/>
      <c r="K1100" s="1"/>
      <c r="L1100" s="1"/>
      <c r="M1100" s="1"/>
      <c r="N1100" s="1"/>
      <c r="O1100" s="1"/>
      <c r="P1100" s="3"/>
      <c r="Q1100" s="3"/>
      <c r="R1100" s="3"/>
      <c r="S1100" s="3"/>
    </row>
    <row r="1101" spans="8:19">
      <c r="H1101" s="1"/>
      <c r="I1101" s="1"/>
      <c r="J1101" s="1"/>
      <c r="K1101" s="1"/>
      <c r="L1101" s="1"/>
      <c r="M1101" s="1"/>
      <c r="N1101" s="1"/>
      <c r="O1101" s="1"/>
      <c r="P1101" s="3"/>
      <c r="Q1101" s="3"/>
      <c r="R1101" s="3"/>
      <c r="S1101" s="3"/>
    </row>
    <row r="1102" spans="8:19">
      <c r="H1102" s="1"/>
      <c r="I1102" s="1"/>
      <c r="J1102" s="1"/>
      <c r="K1102" s="1"/>
      <c r="L1102" s="1"/>
      <c r="M1102" s="1"/>
      <c r="N1102" s="1"/>
      <c r="O1102" s="1"/>
      <c r="P1102" s="3"/>
      <c r="Q1102" s="3"/>
      <c r="R1102" s="3"/>
      <c r="S1102" s="3"/>
    </row>
    <row r="1103" spans="8:19">
      <c r="H1103" s="1"/>
      <c r="I1103" s="1"/>
      <c r="J1103" s="1"/>
      <c r="K1103" s="1"/>
      <c r="L1103" s="1"/>
      <c r="M1103" s="1"/>
      <c r="N1103" s="1"/>
      <c r="O1103" s="1"/>
      <c r="P1103" s="3"/>
      <c r="Q1103" s="3"/>
      <c r="R1103" s="3"/>
      <c r="S1103" s="3"/>
    </row>
    <row r="1104" spans="8:19">
      <c r="H1104" s="1"/>
      <c r="I1104" s="1"/>
      <c r="J1104" s="1"/>
      <c r="K1104" s="1"/>
      <c r="L1104" s="1"/>
      <c r="M1104" s="1"/>
      <c r="N1104" s="1"/>
      <c r="O1104" s="1"/>
      <c r="P1104" s="3"/>
      <c r="Q1104" s="3"/>
      <c r="R1104" s="3"/>
      <c r="S1104" s="3"/>
    </row>
    <row r="1105" spans="8:19">
      <c r="H1105" s="1"/>
      <c r="I1105" s="1"/>
      <c r="J1105" s="1"/>
      <c r="K1105" s="1"/>
      <c r="L1105" s="1"/>
      <c r="M1105" s="1"/>
      <c r="N1105" s="1"/>
      <c r="O1105" s="1"/>
      <c r="P1105" s="3"/>
      <c r="Q1105" s="3"/>
      <c r="R1105" s="3"/>
      <c r="S1105" s="3"/>
    </row>
    <row r="1106" spans="8:19">
      <c r="H1106" s="1"/>
      <c r="I1106" s="1"/>
      <c r="J1106" s="1"/>
      <c r="K1106" s="1"/>
      <c r="L1106" s="1"/>
      <c r="M1106" s="1"/>
      <c r="N1106" s="1"/>
      <c r="O1106" s="1"/>
      <c r="P1106" s="3"/>
      <c r="Q1106" s="3"/>
      <c r="R1106" s="3"/>
      <c r="S1106" s="3"/>
    </row>
    <row r="1107" spans="8:19">
      <c r="H1107" s="1"/>
      <c r="I1107" s="1"/>
      <c r="J1107" s="1"/>
      <c r="K1107" s="1"/>
      <c r="L1107" s="1"/>
      <c r="M1107" s="1"/>
      <c r="N1107" s="1"/>
      <c r="O1107" s="1"/>
      <c r="P1107" s="3"/>
      <c r="Q1107" s="3"/>
      <c r="R1107" s="3"/>
      <c r="S1107" s="3"/>
    </row>
    <row r="1108" spans="8:19">
      <c r="H1108" s="1"/>
      <c r="I1108" s="1"/>
      <c r="J1108" s="1"/>
      <c r="K1108" s="1"/>
      <c r="L1108" s="1"/>
      <c r="M1108" s="1"/>
      <c r="N1108" s="1"/>
      <c r="O1108" s="1"/>
      <c r="P1108" s="3"/>
      <c r="Q1108" s="3"/>
      <c r="R1108" s="3"/>
      <c r="S1108" s="3"/>
    </row>
    <row r="1109" spans="8:19">
      <c r="H1109" s="1"/>
      <c r="I1109" s="1"/>
      <c r="J1109" s="1"/>
      <c r="K1109" s="1"/>
      <c r="L1109" s="1"/>
      <c r="M1109" s="1"/>
      <c r="N1109" s="1"/>
      <c r="O1109" s="1"/>
      <c r="P1109" s="3"/>
      <c r="Q1109" s="3"/>
      <c r="R1109" s="3"/>
      <c r="S1109" s="3"/>
    </row>
    <row r="1110" spans="8:19">
      <c r="H1110" s="1"/>
      <c r="I1110" s="1"/>
      <c r="J1110" s="1"/>
      <c r="K1110" s="1"/>
      <c r="L1110" s="1"/>
      <c r="M1110" s="1"/>
      <c r="N1110" s="1"/>
      <c r="O1110" s="1"/>
      <c r="P1110" s="3"/>
      <c r="Q1110" s="3"/>
      <c r="R1110" s="3"/>
      <c r="S1110" s="3"/>
    </row>
    <row r="1111" spans="8:19">
      <c r="H1111" s="1"/>
      <c r="I1111" s="1"/>
      <c r="J1111" s="1"/>
      <c r="K1111" s="1"/>
      <c r="L1111" s="1"/>
      <c r="M1111" s="1"/>
      <c r="N1111" s="1"/>
      <c r="O1111" s="1"/>
      <c r="P1111" s="3"/>
      <c r="Q1111" s="3"/>
      <c r="R1111" s="3"/>
      <c r="S1111" s="3"/>
    </row>
    <row r="1112" spans="8:19">
      <c r="H1112" s="1"/>
      <c r="I1112" s="1"/>
      <c r="J1112" s="1"/>
      <c r="K1112" s="1"/>
      <c r="L1112" s="1"/>
      <c r="M1112" s="1"/>
      <c r="N1112" s="1"/>
      <c r="O1112" s="1"/>
      <c r="P1112" s="3"/>
      <c r="Q1112" s="3"/>
      <c r="R1112" s="3"/>
      <c r="S1112" s="3"/>
    </row>
    <row r="1113" spans="8:19">
      <c r="H1113" s="1"/>
      <c r="I1113" s="1"/>
      <c r="J1113" s="1"/>
      <c r="K1113" s="1"/>
      <c r="L1113" s="1"/>
      <c r="M1113" s="1"/>
      <c r="N1113" s="1"/>
      <c r="O1113" s="1"/>
      <c r="P1113" s="3"/>
      <c r="Q1113" s="3"/>
      <c r="R1113" s="3"/>
      <c r="S1113" s="3"/>
    </row>
    <row r="1114" spans="8:19">
      <c r="H1114" s="1"/>
      <c r="I1114" s="1"/>
      <c r="J1114" s="1"/>
      <c r="K1114" s="1"/>
      <c r="L1114" s="1"/>
      <c r="M1114" s="1"/>
      <c r="N1114" s="1"/>
      <c r="O1114" s="1"/>
      <c r="P1114" s="3"/>
      <c r="Q1114" s="3"/>
      <c r="R1114" s="3"/>
      <c r="S1114" s="3"/>
    </row>
    <row r="1115" spans="8:19">
      <c r="H1115" s="1"/>
      <c r="I1115" s="1"/>
      <c r="J1115" s="1"/>
      <c r="K1115" s="1"/>
      <c r="L1115" s="1"/>
      <c r="M1115" s="1"/>
      <c r="N1115" s="1"/>
      <c r="O1115" s="1"/>
      <c r="P1115" s="3"/>
      <c r="Q1115" s="3"/>
      <c r="R1115" s="3"/>
      <c r="S1115" s="3"/>
    </row>
    <row r="1116" spans="8:19">
      <c r="H1116" s="1"/>
      <c r="I1116" s="1"/>
      <c r="J1116" s="1"/>
      <c r="K1116" s="1"/>
      <c r="L1116" s="1"/>
      <c r="M1116" s="1"/>
      <c r="N1116" s="1"/>
      <c r="O1116" s="1"/>
      <c r="P1116" s="3"/>
      <c r="Q1116" s="3"/>
      <c r="R1116" s="3"/>
      <c r="S1116" s="3"/>
    </row>
    <row r="1117" spans="8:19">
      <c r="H1117" s="1"/>
      <c r="I1117" s="1"/>
      <c r="J1117" s="1"/>
      <c r="K1117" s="1"/>
      <c r="L1117" s="1"/>
      <c r="M1117" s="1"/>
      <c r="N1117" s="1"/>
      <c r="O1117" s="1"/>
      <c r="P1117" s="3"/>
      <c r="Q1117" s="3"/>
      <c r="R1117" s="3"/>
      <c r="S1117" s="3"/>
    </row>
    <row r="1118" spans="8:19">
      <c r="H1118" s="1"/>
      <c r="I1118" s="1"/>
      <c r="J1118" s="1"/>
      <c r="K1118" s="1"/>
      <c r="L1118" s="1"/>
      <c r="M1118" s="1"/>
      <c r="N1118" s="1"/>
      <c r="O1118" s="1"/>
      <c r="P1118" s="3"/>
      <c r="Q1118" s="3"/>
      <c r="R1118" s="3"/>
      <c r="S1118" s="3"/>
    </row>
    <row r="1119" spans="8:19">
      <c r="H1119" s="1"/>
      <c r="I1119" s="1"/>
      <c r="J1119" s="1"/>
      <c r="K1119" s="1"/>
      <c r="L1119" s="1"/>
      <c r="M1119" s="1"/>
      <c r="N1119" s="1"/>
      <c r="O1119" s="1"/>
      <c r="P1119" s="3"/>
      <c r="Q1119" s="3"/>
      <c r="R1119" s="3"/>
      <c r="S1119" s="3"/>
    </row>
    <row r="1120" spans="8:19">
      <c r="H1120" s="1"/>
      <c r="I1120" s="1"/>
      <c r="J1120" s="1"/>
      <c r="K1120" s="1"/>
      <c r="L1120" s="1"/>
      <c r="M1120" s="1"/>
      <c r="N1120" s="1"/>
      <c r="O1120" s="1"/>
      <c r="P1120" s="3"/>
      <c r="Q1120" s="3"/>
      <c r="R1120" s="3"/>
      <c r="S1120" s="3"/>
    </row>
    <row r="1121" spans="8:19">
      <c r="H1121" s="1"/>
      <c r="I1121" s="1"/>
      <c r="J1121" s="1"/>
      <c r="K1121" s="1"/>
      <c r="L1121" s="1"/>
      <c r="M1121" s="1"/>
      <c r="N1121" s="1"/>
      <c r="O1121" s="1"/>
      <c r="P1121" s="3"/>
      <c r="Q1121" s="3"/>
      <c r="R1121" s="3"/>
      <c r="S1121" s="3"/>
    </row>
    <row r="1122" spans="8:19">
      <c r="H1122" s="1"/>
      <c r="I1122" s="1"/>
      <c r="J1122" s="1"/>
      <c r="K1122" s="1"/>
      <c r="L1122" s="1"/>
      <c r="M1122" s="1"/>
      <c r="N1122" s="1"/>
      <c r="O1122" s="1"/>
      <c r="P1122" s="3"/>
      <c r="Q1122" s="3"/>
      <c r="R1122" s="3"/>
      <c r="S1122" s="3"/>
    </row>
    <row r="1123" spans="8:19">
      <c r="H1123" s="1"/>
      <c r="I1123" s="1"/>
      <c r="J1123" s="1"/>
      <c r="K1123" s="1"/>
      <c r="L1123" s="1"/>
      <c r="M1123" s="1"/>
      <c r="N1123" s="1"/>
      <c r="O1123" s="1"/>
      <c r="P1123" s="3"/>
      <c r="Q1123" s="3"/>
      <c r="R1123" s="3"/>
      <c r="S1123" s="3"/>
    </row>
    <row r="1124" spans="8:19">
      <c r="H1124" s="1"/>
      <c r="I1124" s="1"/>
      <c r="J1124" s="1"/>
      <c r="K1124" s="1"/>
      <c r="L1124" s="1"/>
      <c r="M1124" s="1"/>
      <c r="N1124" s="1"/>
      <c r="O1124" s="1"/>
      <c r="P1124" s="3"/>
      <c r="Q1124" s="3"/>
      <c r="R1124" s="3"/>
      <c r="S1124" s="3"/>
    </row>
    <row r="1125" spans="8:19">
      <c r="H1125" s="1"/>
      <c r="I1125" s="1"/>
      <c r="J1125" s="1"/>
      <c r="K1125" s="1"/>
      <c r="L1125" s="1"/>
      <c r="M1125" s="1"/>
      <c r="N1125" s="1"/>
      <c r="O1125" s="1"/>
      <c r="P1125" s="3"/>
      <c r="Q1125" s="3"/>
      <c r="R1125" s="3"/>
      <c r="S1125" s="3"/>
    </row>
    <row r="1126" spans="8:19">
      <c r="H1126" s="1"/>
      <c r="I1126" s="1"/>
      <c r="J1126" s="1"/>
      <c r="K1126" s="1"/>
      <c r="L1126" s="1"/>
      <c r="M1126" s="1"/>
      <c r="N1126" s="1"/>
      <c r="O1126" s="1"/>
      <c r="P1126" s="3"/>
      <c r="Q1126" s="3"/>
      <c r="R1126" s="3"/>
      <c r="S1126" s="3"/>
    </row>
    <row r="1127" spans="8:19">
      <c r="H1127" s="1"/>
      <c r="I1127" s="1"/>
      <c r="J1127" s="1"/>
      <c r="K1127" s="1"/>
      <c r="L1127" s="1"/>
      <c r="M1127" s="1"/>
      <c r="N1127" s="1"/>
      <c r="O1127" s="1"/>
      <c r="P1127" s="3"/>
      <c r="Q1127" s="3"/>
      <c r="R1127" s="3"/>
      <c r="S1127" s="3"/>
    </row>
    <row r="1128" spans="8:19">
      <c r="H1128" s="1"/>
      <c r="I1128" s="1"/>
      <c r="J1128" s="1"/>
      <c r="K1128" s="1"/>
      <c r="L1128" s="1"/>
      <c r="M1128" s="1"/>
      <c r="N1128" s="1"/>
      <c r="O1128" s="1"/>
      <c r="P1128" s="3"/>
      <c r="Q1128" s="3"/>
      <c r="R1128" s="3"/>
      <c r="S1128" s="3"/>
    </row>
    <row r="1129" spans="8:19">
      <c r="H1129" s="1"/>
      <c r="I1129" s="1"/>
      <c r="J1129" s="1"/>
      <c r="K1129" s="1"/>
      <c r="L1129" s="1"/>
      <c r="M1129" s="1"/>
      <c r="N1129" s="1"/>
      <c r="O1129" s="1"/>
      <c r="P1129" s="3"/>
      <c r="Q1129" s="3"/>
      <c r="R1129" s="3"/>
      <c r="S1129" s="3"/>
    </row>
    <row r="1130" spans="8:19">
      <c r="H1130" s="1"/>
      <c r="I1130" s="1"/>
      <c r="J1130" s="1"/>
      <c r="K1130" s="1"/>
      <c r="L1130" s="1"/>
      <c r="M1130" s="1"/>
      <c r="N1130" s="1"/>
      <c r="O1130" s="1"/>
      <c r="P1130" s="3"/>
      <c r="Q1130" s="3"/>
      <c r="R1130" s="3"/>
      <c r="S1130" s="3"/>
    </row>
    <row r="1131" spans="8:19">
      <c r="H1131" s="1"/>
      <c r="I1131" s="1"/>
      <c r="J1131" s="1"/>
      <c r="K1131" s="1"/>
      <c r="L1131" s="1"/>
      <c r="M1131" s="1"/>
      <c r="N1131" s="1"/>
      <c r="O1131" s="1"/>
      <c r="P1131" s="3"/>
      <c r="Q1131" s="3"/>
      <c r="R1131" s="3"/>
      <c r="S1131" s="3"/>
    </row>
    <row r="1132" spans="8:19">
      <c r="H1132" s="1"/>
      <c r="I1132" s="1"/>
      <c r="J1132" s="1"/>
      <c r="K1132" s="1"/>
      <c r="L1132" s="1"/>
      <c r="M1132" s="1"/>
      <c r="N1132" s="1"/>
      <c r="O1132" s="1"/>
      <c r="P1132" s="3"/>
      <c r="Q1132" s="3"/>
      <c r="R1132" s="3"/>
      <c r="S1132" s="3"/>
    </row>
    <row r="1133" spans="8:19">
      <c r="H1133" s="1"/>
      <c r="I1133" s="1"/>
      <c r="J1133" s="1"/>
      <c r="K1133" s="1"/>
      <c r="L1133" s="1"/>
      <c r="M1133" s="1"/>
      <c r="N1133" s="1"/>
      <c r="O1133" s="1"/>
      <c r="P1133" s="3"/>
      <c r="Q1133" s="3"/>
      <c r="R1133" s="3"/>
      <c r="S1133" s="3"/>
    </row>
    <row r="1134" spans="8:19">
      <c r="H1134" s="1"/>
      <c r="I1134" s="1"/>
      <c r="J1134" s="1"/>
      <c r="K1134" s="1"/>
      <c r="L1134" s="1"/>
      <c r="M1134" s="1"/>
      <c r="N1134" s="1"/>
      <c r="O1134" s="1"/>
      <c r="P1134" s="3"/>
      <c r="Q1134" s="3"/>
      <c r="R1134" s="3"/>
      <c r="S1134" s="3"/>
    </row>
    <row r="1135" spans="8:19">
      <c r="H1135" s="1"/>
      <c r="I1135" s="1"/>
      <c r="J1135" s="1"/>
      <c r="K1135" s="1"/>
      <c r="L1135" s="1"/>
      <c r="M1135" s="1"/>
      <c r="N1135" s="1"/>
      <c r="O1135" s="1"/>
      <c r="P1135" s="3"/>
      <c r="Q1135" s="3"/>
      <c r="R1135" s="3"/>
      <c r="S1135" s="3"/>
    </row>
    <row r="1136" spans="8:19">
      <c r="H1136" s="1"/>
      <c r="I1136" s="1"/>
      <c r="J1136" s="1"/>
      <c r="K1136" s="1"/>
      <c r="L1136" s="1"/>
      <c r="M1136" s="1"/>
      <c r="N1136" s="1"/>
      <c r="O1136" s="1"/>
      <c r="P1136" s="3"/>
      <c r="Q1136" s="3"/>
      <c r="R1136" s="3"/>
      <c r="S1136" s="3"/>
    </row>
    <row r="1137" spans="8:19">
      <c r="H1137" s="1"/>
      <c r="I1137" s="1"/>
      <c r="J1137" s="1"/>
      <c r="K1137" s="1"/>
      <c r="L1137" s="1"/>
      <c r="M1137" s="1"/>
      <c r="N1137" s="1"/>
      <c r="O1137" s="1"/>
      <c r="P1137" s="3"/>
      <c r="Q1137" s="3"/>
      <c r="R1137" s="3"/>
      <c r="S1137" s="3"/>
    </row>
    <row r="1138" spans="8:19">
      <c r="H1138" s="1"/>
      <c r="I1138" s="1"/>
      <c r="J1138" s="1"/>
      <c r="K1138" s="1"/>
      <c r="L1138" s="1"/>
      <c r="M1138" s="1"/>
      <c r="N1138" s="1"/>
      <c r="O1138" s="1"/>
      <c r="P1138" s="3"/>
      <c r="Q1138" s="3"/>
      <c r="R1138" s="3"/>
      <c r="S1138" s="3"/>
    </row>
    <row r="1139" spans="8:19">
      <c r="H1139" s="1"/>
      <c r="I1139" s="1"/>
      <c r="J1139" s="1"/>
      <c r="K1139" s="1"/>
      <c r="L1139" s="1"/>
      <c r="M1139" s="1"/>
      <c r="N1139" s="1"/>
      <c r="O1139" s="1"/>
      <c r="P1139" s="3"/>
      <c r="Q1139" s="3"/>
      <c r="R1139" s="3"/>
      <c r="S1139" s="3"/>
    </row>
    <row r="1140" spans="8:19">
      <c r="H1140" s="1"/>
      <c r="I1140" s="1"/>
      <c r="J1140" s="1"/>
      <c r="K1140" s="1"/>
      <c r="L1140" s="1"/>
      <c r="M1140" s="1"/>
      <c r="N1140" s="1"/>
      <c r="O1140" s="1"/>
      <c r="P1140" s="3"/>
      <c r="Q1140" s="3"/>
      <c r="R1140" s="3"/>
      <c r="S1140" s="3"/>
    </row>
    <row r="1141" spans="8:19">
      <c r="H1141" s="1"/>
      <c r="I1141" s="1"/>
      <c r="J1141" s="1"/>
      <c r="K1141" s="1"/>
      <c r="L1141" s="1"/>
      <c r="M1141" s="1"/>
      <c r="N1141" s="1"/>
      <c r="O1141" s="1"/>
      <c r="P1141" s="3"/>
      <c r="Q1141" s="3"/>
      <c r="R1141" s="3"/>
      <c r="S1141" s="3"/>
    </row>
    <row r="1142" spans="8:19">
      <c r="H1142" s="1"/>
      <c r="I1142" s="1"/>
      <c r="J1142" s="1"/>
      <c r="K1142" s="1"/>
      <c r="L1142" s="1"/>
      <c r="M1142" s="1"/>
      <c r="N1142" s="1"/>
      <c r="O1142" s="1"/>
      <c r="P1142" s="3"/>
      <c r="Q1142" s="3"/>
      <c r="R1142" s="3"/>
      <c r="S1142" s="3"/>
    </row>
    <row r="1143" spans="8:19">
      <c r="H1143" s="1"/>
      <c r="I1143" s="1"/>
      <c r="J1143" s="1"/>
      <c r="K1143" s="1"/>
      <c r="L1143" s="1"/>
      <c r="M1143" s="1"/>
      <c r="N1143" s="1"/>
      <c r="O1143" s="1"/>
      <c r="P1143" s="3"/>
      <c r="Q1143" s="3"/>
      <c r="R1143" s="3"/>
      <c r="S1143" s="3"/>
    </row>
    <row r="1144" spans="8:19">
      <c r="H1144" s="1"/>
      <c r="I1144" s="1"/>
      <c r="J1144" s="1"/>
      <c r="K1144" s="1"/>
      <c r="L1144" s="1"/>
      <c r="M1144" s="1"/>
      <c r="N1144" s="1"/>
      <c r="O1144" s="1"/>
      <c r="P1144" s="3"/>
      <c r="Q1144" s="3"/>
      <c r="R1144" s="3"/>
      <c r="S1144" s="3"/>
    </row>
    <row r="1145" spans="8:19">
      <c r="H1145" s="1"/>
      <c r="I1145" s="1"/>
      <c r="J1145" s="1"/>
      <c r="K1145" s="1"/>
      <c r="L1145" s="1"/>
      <c r="M1145" s="1"/>
      <c r="N1145" s="1"/>
      <c r="O1145" s="1"/>
      <c r="P1145" s="3"/>
      <c r="Q1145" s="3"/>
      <c r="R1145" s="3"/>
      <c r="S1145" s="3"/>
    </row>
    <row r="1146" spans="8:19">
      <c r="H1146" s="1"/>
      <c r="I1146" s="1"/>
      <c r="J1146" s="1"/>
      <c r="K1146" s="1"/>
      <c r="L1146" s="1"/>
      <c r="M1146" s="1"/>
      <c r="N1146" s="1"/>
      <c r="O1146" s="1"/>
      <c r="P1146" s="3"/>
      <c r="Q1146" s="3"/>
      <c r="R1146" s="3"/>
      <c r="S1146" s="3"/>
    </row>
    <row r="1147" spans="8:19">
      <c r="H1147" s="1"/>
      <c r="I1147" s="1"/>
      <c r="J1147" s="1"/>
      <c r="K1147" s="1"/>
      <c r="L1147" s="1"/>
      <c r="M1147" s="1"/>
      <c r="N1147" s="1"/>
      <c r="O1147" s="1"/>
      <c r="P1147" s="3"/>
      <c r="Q1147" s="3"/>
      <c r="R1147" s="3"/>
      <c r="S1147" s="3"/>
    </row>
    <row r="1148" spans="8:19">
      <c r="H1148" s="1"/>
      <c r="I1148" s="1"/>
      <c r="J1148" s="1"/>
      <c r="K1148" s="1"/>
      <c r="L1148" s="1"/>
      <c r="M1148" s="1"/>
      <c r="N1148" s="1"/>
      <c r="O1148" s="1"/>
      <c r="P1148" s="3"/>
      <c r="Q1148" s="3"/>
      <c r="R1148" s="3"/>
      <c r="S1148" s="3"/>
    </row>
    <row r="1149" spans="8:19">
      <c r="H1149" s="1"/>
      <c r="I1149" s="1"/>
      <c r="J1149" s="1"/>
      <c r="K1149" s="1"/>
      <c r="L1149" s="1"/>
      <c r="M1149" s="1"/>
      <c r="N1149" s="1"/>
      <c r="O1149" s="1"/>
      <c r="P1149" s="3"/>
      <c r="Q1149" s="3"/>
      <c r="R1149" s="3"/>
      <c r="S1149" s="3"/>
    </row>
    <row r="1150" spans="8:19">
      <c r="H1150" s="1"/>
      <c r="I1150" s="1"/>
      <c r="J1150" s="1"/>
      <c r="K1150" s="1"/>
      <c r="L1150" s="1"/>
      <c r="M1150" s="1"/>
      <c r="N1150" s="1"/>
      <c r="O1150" s="1"/>
      <c r="P1150" s="3"/>
      <c r="Q1150" s="3"/>
      <c r="R1150" s="3"/>
      <c r="S1150" s="3"/>
    </row>
    <row r="1151" spans="8:19">
      <c r="H1151" s="1"/>
      <c r="I1151" s="1"/>
      <c r="J1151" s="1"/>
      <c r="K1151" s="1"/>
      <c r="L1151" s="1"/>
      <c r="M1151" s="1"/>
      <c r="N1151" s="1"/>
      <c r="O1151" s="1"/>
      <c r="P1151" s="3"/>
      <c r="Q1151" s="3"/>
      <c r="R1151" s="3"/>
      <c r="S1151" s="3"/>
    </row>
    <row r="1152" spans="8:19">
      <c r="H1152" s="1"/>
      <c r="I1152" s="1"/>
      <c r="J1152" s="1"/>
      <c r="K1152" s="1"/>
      <c r="L1152" s="1"/>
      <c r="M1152" s="1"/>
      <c r="N1152" s="1"/>
      <c r="O1152" s="1"/>
      <c r="P1152" s="3"/>
      <c r="Q1152" s="3"/>
      <c r="R1152" s="3"/>
      <c r="S1152" s="3"/>
    </row>
    <row r="1153" spans="8:19">
      <c r="H1153" s="1"/>
      <c r="I1153" s="1"/>
      <c r="J1153" s="1"/>
      <c r="K1153" s="1"/>
      <c r="L1153" s="1"/>
      <c r="M1153" s="1"/>
      <c r="N1153" s="1"/>
      <c r="O1153" s="1"/>
      <c r="P1153" s="3"/>
      <c r="Q1153" s="3"/>
      <c r="R1153" s="3"/>
      <c r="S1153" s="3"/>
    </row>
    <row r="1154" spans="8:19">
      <c r="H1154" s="1"/>
      <c r="I1154" s="1"/>
      <c r="J1154" s="1"/>
      <c r="K1154" s="1"/>
      <c r="L1154" s="1"/>
      <c r="M1154" s="1"/>
      <c r="N1154" s="1"/>
      <c r="O1154" s="1"/>
      <c r="P1154" s="3"/>
      <c r="Q1154" s="3"/>
      <c r="R1154" s="3"/>
      <c r="S1154" s="3"/>
    </row>
    <row r="1155" spans="8:19">
      <c r="H1155" s="1"/>
      <c r="I1155" s="1"/>
      <c r="J1155" s="1"/>
      <c r="K1155" s="1"/>
      <c r="L1155" s="1"/>
      <c r="M1155" s="1"/>
      <c r="N1155" s="1"/>
      <c r="O1155" s="1"/>
      <c r="P1155" s="3"/>
      <c r="Q1155" s="3"/>
      <c r="R1155" s="3"/>
      <c r="S1155" s="3"/>
    </row>
    <row r="1156" spans="8:19">
      <c r="H1156" s="1"/>
      <c r="I1156" s="1"/>
      <c r="J1156" s="1"/>
      <c r="K1156" s="1"/>
      <c r="L1156" s="1"/>
      <c r="M1156" s="1"/>
      <c r="N1156" s="1"/>
      <c r="O1156" s="1"/>
      <c r="P1156" s="3"/>
      <c r="Q1156" s="3"/>
      <c r="R1156" s="3"/>
      <c r="S1156" s="3"/>
    </row>
    <row r="1157" spans="8:19">
      <c r="H1157" s="1"/>
      <c r="I1157" s="1"/>
      <c r="J1157" s="1"/>
      <c r="K1157" s="1"/>
      <c r="L1157" s="1"/>
      <c r="M1157" s="1"/>
      <c r="N1157" s="1"/>
      <c r="O1157" s="1"/>
      <c r="P1157" s="3"/>
      <c r="Q1157" s="3"/>
      <c r="R1157" s="3"/>
      <c r="S1157" s="3"/>
    </row>
    <row r="1158" spans="8:19">
      <c r="H1158" s="1"/>
      <c r="I1158" s="1"/>
      <c r="J1158" s="1"/>
      <c r="K1158" s="1"/>
      <c r="L1158" s="1"/>
      <c r="M1158" s="1"/>
      <c r="N1158" s="1"/>
      <c r="O1158" s="1"/>
      <c r="P1158" s="3"/>
      <c r="Q1158" s="3"/>
      <c r="R1158" s="3"/>
      <c r="S1158" s="3"/>
    </row>
    <row r="1159" spans="8:19">
      <c r="H1159" s="1"/>
      <c r="I1159" s="1"/>
      <c r="J1159" s="1"/>
      <c r="K1159" s="1"/>
      <c r="L1159" s="1"/>
      <c r="M1159" s="1"/>
      <c r="N1159" s="1"/>
      <c r="O1159" s="1"/>
      <c r="P1159" s="3"/>
      <c r="Q1159" s="3"/>
      <c r="R1159" s="3"/>
      <c r="S1159" s="3"/>
    </row>
    <row r="1160" spans="8:19">
      <c r="H1160" s="1"/>
      <c r="I1160" s="1"/>
      <c r="J1160" s="1"/>
      <c r="K1160" s="1"/>
      <c r="L1160" s="1"/>
      <c r="M1160" s="1"/>
      <c r="N1160" s="1"/>
      <c r="O1160" s="1"/>
      <c r="P1160" s="3"/>
      <c r="Q1160" s="3"/>
      <c r="R1160" s="3"/>
      <c r="S1160" s="3"/>
    </row>
    <row r="1161" spans="8:19">
      <c r="H1161" s="1"/>
      <c r="I1161" s="1"/>
      <c r="J1161" s="1"/>
      <c r="K1161" s="1"/>
      <c r="L1161" s="1"/>
      <c r="M1161" s="1"/>
      <c r="N1161" s="1"/>
      <c r="O1161" s="1"/>
      <c r="P1161" s="3"/>
      <c r="Q1161" s="3"/>
      <c r="R1161" s="3"/>
      <c r="S1161" s="3"/>
    </row>
    <row r="1162" spans="8:19">
      <c r="H1162" s="1"/>
      <c r="I1162" s="1"/>
      <c r="J1162" s="1"/>
      <c r="K1162" s="1"/>
      <c r="L1162" s="1"/>
      <c r="M1162" s="1"/>
      <c r="N1162" s="1"/>
      <c r="O1162" s="1"/>
      <c r="P1162" s="3"/>
      <c r="Q1162" s="3"/>
      <c r="R1162" s="3"/>
      <c r="S1162" s="3"/>
    </row>
    <row r="1163" spans="8:19">
      <c r="H1163" s="1"/>
      <c r="I1163" s="1"/>
      <c r="J1163" s="1"/>
      <c r="K1163" s="1"/>
      <c r="L1163" s="1"/>
      <c r="M1163" s="1"/>
      <c r="N1163" s="1"/>
      <c r="O1163" s="1"/>
      <c r="P1163" s="3"/>
      <c r="Q1163" s="3"/>
      <c r="R1163" s="3"/>
      <c r="S1163" s="3"/>
    </row>
    <row r="1164" spans="8:19">
      <c r="H1164" s="1"/>
      <c r="I1164" s="1"/>
      <c r="J1164" s="1"/>
      <c r="K1164" s="1"/>
      <c r="L1164" s="1"/>
      <c r="M1164" s="1"/>
      <c r="N1164" s="1"/>
      <c r="O1164" s="1"/>
      <c r="P1164" s="3"/>
      <c r="Q1164" s="3"/>
      <c r="R1164" s="3"/>
      <c r="S1164" s="3"/>
    </row>
    <row r="1165" spans="8:19">
      <c r="H1165" s="1"/>
      <c r="I1165" s="1"/>
      <c r="J1165" s="1"/>
      <c r="K1165" s="1"/>
      <c r="L1165" s="1"/>
      <c r="M1165" s="1"/>
      <c r="N1165" s="1"/>
      <c r="O1165" s="1"/>
      <c r="P1165" s="3"/>
      <c r="Q1165" s="3"/>
      <c r="R1165" s="3"/>
      <c r="S1165" s="3"/>
    </row>
    <row r="1166" spans="8:19">
      <c r="H1166" s="1"/>
      <c r="I1166" s="1"/>
      <c r="J1166" s="1"/>
      <c r="K1166" s="1"/>
      <c r="L1166" s="1"/>
      <c r="M1166" s="1"/>
      <c r="N1166" s="1"/>
      <c r="O1166" s="1"/>
      <c r="P1166" s="3"/>
      <c r="Q1166" s="3"/>
      <c r="R1166" s="3"/>
      <c r="S1166" s="3"/>
    </row>
    <row r="1167" spans="8:19">
      <c r="H1167" s="1"/>
      <c r="I1167" s="1"/>
      <c r="J1167" s="1"/>
      <c r="K1167" s="1"/>
      <c r="L1167" s="1"/>
      <c r="M1167" s="1"/>
      <c r="N1167" s="1"/>
      <c r="O1167" s="1"/>
      <c r="P1167" s="3"/>
      <c r="Q1167" s="3"/>
      <c r="R1167" s="3"/>
      <c r="S1167" s="3"/>
    </row>
    <row r="1168" spans="8:19">
      <c r="H1168" s="1"/>
      <c r="I1168" s="1"/>
      <c r="J1168" s="1"/>
      <c r="K1168" s="1"/>
      <c r="L1168" s="1"/>
      <c r="M1168" s="1"/>
      <c r="N1168" s="1"/>
      <c r="O1168" s="1"/>
      <c r="P1168" s="3"/>
      <c r="Q1168" s="3"/>
      <c r="R1168" s="3"/>
      <c r="S1168" s="3"/>
    </row>
    <row r="1169" spans="8:19">
      <c r="H1169" s="1"/>
      <c r="I1169" s="1"/>
      <c r="J1169" s="1"/>
      <c r="K1169" s="1"/>
      <c r="L1169" s="1"/>
      <c r="M1169" s="1"/>
      <c r="N1169" s="1"/>
      <c r="O1169" s="1"/>
      <c r="P1169" s="3"/>
      <c r="Q1169" s="3"/>
      <c r="R1169" s="3"/>
      <c r="S1169" s="3"/>
    </row>
    <row r="1170" spans="8:19">
      <c r="H1170" s="1"/>
      <c r="I1170" s="1"/>
      <c r="J1170" s="1"/>
      <c r="K1170" s="1"/>
      <c r="L1170" s="1"/>
      <c r="M1170" s="1"/>
      <c r="N1170" s="1"/>
      <c r="O1170" s="1"/>
      <c r="P1170" s="3"/>
      <c r="Q1170" s="3"/>
      <c r="R1170" s="3"/>
      <c r="S1170" s="3"/>
    </row>
    <row r="1171" spans="8:19">
      <c r="H1171" s="1"/>
      <c r="I1171" s="1"/>
      <c r="J1171" s="1"/>
      <c r="K1171" s="1"/>
      <c r="L1171" s="1"/>
      <c r="M1171" s="1"/>
      <c r="N1171" s="1"/>
      <c r="O1171" s="1"/>
      <c r="P1171" s="3"/>
      <c r="Q1171" s="3"/>
      <c r="R1171" s="3"/>
      <c r="S1171" s="3"/>
    </row>
    <row r="1172" spans="8:19">
      <c r="H1172" s="1"/>
      <c r="I1172" s="1"/>
      <c r="J1172" s="1"/>
      <c r="K1172" s="1"/>
      <c r="L1172" s="1"/>
      <c r="M1172" s="1"/>
      <c r="N1172" s="1"/>
      <c r="O1172" s="1"/>
      <c r="P1172" s="3"/>
      <c r="Q1172" s="3"/>
      <c r="R1172" s="3"/>
      <c r="S1172" s="3"/>
    </row>
    <row r="1173" spans="8:19">
      <c r="H1173" s="1"/>
      <c r="I1173" s="1"/>
      <c r="J1173" s="1"/>
      <c r="K1173" s="1"/>
      <c r="L1173" s="1"/>
      <c r="M1173" s="1"/>
      <c r="N1173" s="1"/>
      <c r="O1173" s="1"/>
      <c r="P1173" s="3"/>
      <c r="Q1173" s="3"/>
      <c r="R1173" s="3"/>
      <c r="S1173" s="3"/>
    </row>
    <row r="1174" spans="8:19">
      <c r="H1174" s="1"/>
      <c r="I1174" s="1"/>
      <c r="J1174" s="1"/>
      <c r="K1174" s="1"/>
      <c r="L1174" s="1"/>
      <c r="M1174" s="1"/>
      <c r="N1174" s="1"/>
      <c r="O1174" s="1"/>
      <c r="P1174" s="3"/>
      <c r="Q1174" s="3"/>
      <c r="R1174" s="3"/>
      <c r="S1174" s="3"/>
    </row>
    <row r="1175" spans="8:19">
      <c r="H1175" s="1"/>
      <c r="I1175" s="1"/>
      <c r="J1175" s="1"/>
      <c r="K1175" s="1"/>
      <c r="L1175" s="1"/>
      <c r="M1175" s="1"/>
      <c r="N1175" s="1"/>
      <c r="O1175" s="1"/>
      <c r="P1175" s="3"/>
      <c r="Q1175" s="3"/>
      <c r="R1175" s="3"/>
      <c r="S1175" s="3"/>
    </row>
    <row r="1176" spans="8:19">
      <c r="H1176" s="1"/>
      <c r="I1176" s="1"/>
      <c r="J1176" s="1"/>
      <c r="K1176" s="1"/>
      <c r="L1176" s="1"/>
      <c r="M1176" s="1"/>
      <c r="N1176" s="1"/>
      <c r="O1176" s="1"/>
      <c r="P1176" s="3"/>
      <c r="Q1176" s="3"/>
      <c r="R1176" s="3"/>
      <c r="S1176" s="3"/>
    </row>
    <row r="1177" spans="8:19">
      <c r="H1177" s="1"/>
      <c r="I1177" s="1"/>
      <c r="J1177" s="1"/>
      <c r="K1177" s="1"/>
      <c r="L1177" s="1"/>
      <c r="M1177" s="1"/>
      <c r="N1177" s="1"/>
      <c r="O1177" s="1"/>
      <c r="P1177" s="3"/>
      <c r="Q1177" s="3"/>
      <c r="R1177" s="3"/>
      <c r="S1177" s="3"/>
    </row>
    <row r="1178" spans="8:19">
      <c r="H1178" s="1"/>
      <c r="I1178" s="1"/>
      <c r="J1178" s="1"/>
      <c r="K1178" s="1"/>
      <c r="L1178" s="1"/>
      <c r="M1178" s="1"/>
      <c r="N1178" s="1"/>
      <c r="O1178" s="1"/>
      <c r="P1178" s="3"/>
      <c r="Q1178" s="3"/>
      <c r="R1178" s="3"/>
      <c r="S1178" s="3"/>
    </row>
    <row r="1179" spans="8:19">
      <c r="H1179" s="1"/>
      <c r="I1179" s="1"/>
      <c r="J1179" s="1"/>
      <c r="K1179" s="1"/>
      <c r="L1179" s="1"/>
      <c r="M1179" s="1"/>
      <c r="N1179" s="1"/>
      <c r="O1179" s="1"/>
      <c r="P1179" s="3"/>
      <c r="Q1179" s="3"/>
      <c r="R1179" s="3"/>
      <c r="S1179" s="3"/>
    </row>
    <row r="1180" spans="8:19">
      <c r="H1180" s="1"/>
      <c r="I1180" s="1"/>
      <c r="J1180" s="1"/>
      <c r="K1180" s="1"/>
      <c r="L1180" s="1"/>
      <c r="M1180" s="1"/>
      <c r="N1180" s="1"/>
      <c r="O1180" s="1"/>
      <c r="P1180" s="3"/>
      <c r="Q1180" s="3"/>
      <c r="R1180" s="3"/>
      <c r="S1180" s="3"/>
    </row>
    <row r="1181" spans="8:19">
      <c r="H1181" s="1"/>
      <c r="I1181" s="1"/>
      <c r="J1181" s="1"/>
      <c r="K1181" s="1"/>
      <c r="L1181" s="1"/>
      <c r="M1181" s="1"/>
      <c r="N1181" s="1"/>
      <c r="O1181" s="1"/>
      <c r="P1181" s="3"/>
      <c r="Q1181" s="3"/>
      <c r="R1181" s="3"/>
      <c r="S1181" s="3"/>
    </row>
    <row r="1182" spans="8:19">
      <c r="H1182" s="1"/>
      <c r="I1182" s="1"/>
      <c r="J1182" s="1"/>
      <c r="K1182" s="1"/>
      <c r="L1182" s="1"/>
      <c r="M1182" s="1"/>
      <c r="N1182" s="1"/>
      <c r="O1182" s="1"/>
      <c r="P1182" s="3"/>
      <c r="Q1182" s="3"/>
      <c r="R1182" s="3"/>
      <c r="S1182" s="3"/>
    </row>
    <row r="1183" spans="8:19">
      <c r="H1183" s="1"/>
      <c r="I1183" s="1"/>
      <c r="J1183" s="1"/>
      <c r="K1183" s="1"/>
      <c r="L1183" s="1"/>
      <c r="M1183" s="1"/>
      <c r="N1183" s="1"/>
      <c r="O1183" s="1"/>
      <c r="P1183" s="3"/>
      <c r="Q1183" s="3"/>
      <c r="R1183" s="3"/>
      <c r="S1183" s="3"/>
    </row>
    <row r="1184" spans="8:19">
      <c r="H1184" s="1"/>
      <c r="I1184" s="1"/>
      <c r="J1184" s="1"/>
      <c r="K1184" s="1"/>
      <c r="L1184" s="1"/>
      <c r="M1184" s="1"/>
      <c r="N1184" s="1"/>
      <c r="O1184" s="1"/>
      <c r="P1184" s="3"/>
      <c r="Q1184" s="3"/>
      <c r="R1184" s="3"/>
      <c r="S1184" s="3"/>
    </row>
    <row r="1185" spans="8:19">
      <c r="H1185" s="1"/>
      <c r="I1185" s="1"/>
      <c r="J1185" s="1"/>
      <c r="K1185" s="1"/>
      <c r="L1185" s="1"/>
      <c r="M1185" s="1"/>
      <c r="N1185" s="1"/>
      <c r="O1185" s="1"/>
      <c r="P1185" s="3"/>
      <c r="Q1185" s="3"/>
      <c r="R1185" s="3"/>
      <c r="S1185" s="3"/>
    </row>
    <row r="1186" spans="8:19">
      <c r="H1186" s="1"/>
      <c r="I1186" s="1"/>
      <c r="J1186" s="1"/>
      <c r="K1186" s="1"/>
      <c r="L1186" s="1"/>
      <c r="M1186" s="1"/>
      <c r="N1186" s="1"/>
      <c r="O1186" s="1"/>
      <c r="P1186" s="3"/>
      <c r="Q1186" s="3"/>
      <c r="R1186" s="3"/>
      <c r="S1186" s="3"/>
    </row>
    <row r="1187" spans="8:19">
      <c r="H1187" s="1"/>
      <c r="I1187" s="1"/>
      <c r="J1187" s="1"/>
      <c r="K1187" s="1"/>
      <c r="L1187" s="1"/>
      <c r="M1187" s="1"/>
      <c r="N1187" s="1"/>
      <c r="O1187" s="1"/>
      <c r="P1187" s="3"/>
      <c r="Q1187" s="3"/>
      <c r="R1187" s="3"/>
      <c r="S1187" s="3"/>
    </row>
    <row r="1188" spans="8:19">
      <c r="H1188" s="1"/>
      <c r="I1188" s="1"/>
      <c r="J1188" s="1"/>
      <c r="K1188" s="1"/>
      <c r="L1188" s="1"/>
      <c r="M1188" s="1"/>
      <c r="N1188" s="1"/>
      <c r="O1188" s="1"/>
      <c r="P1188" s="3"/>
      <c r="Q1188" s="3"/>
      <c r="R1188" s="3"/>
      <c r="S1188" s="3"/>
    </row>
    <row r="1189" spans="8:19">
      <c r="H1189" s="1"/>
      <c r="I1189" s="1"/>
      <c r="J1189" s="1"/>
      <c r="K1189" s="1"/>
      <c r="L1189" s="1"/>
      <c r="M1189" s="1"/>
      <c r="N1189" s="1"/>
      <c r="O1189" s="1"/>
      <c r="P1189" s="3"/>
      <c r="Q1189" s="3"/>
      <c r="R1189" s="3"/>
      <c r="S1189" s="3"/>
    </row>
    <row r="1190" spans="8:19">
      <c r="H1190" s="1"/>
      <c r="I1190" s="1"/>
      <c r="J1190" s="1"/>
      <c r="K1190" s="1"/>
      <c r="L1190" s="1"/>
      <c r="M1190" s="1"/>
      <c r="N1190" s="1"/>
      <c r="O1190" s="1"/>
      <c r="P1190" s="3"/>
      <c r="Q1190" s="3"/>
      <c r="R1190" s="3"/>
      <c r="S1190" s="3"/>
    </row>
    <row r="1191" spans="8:19">
      <c r="H1191" s="1"/>
      <c r="I1191" s="1"/>
      <c r="J1191" s="1"/>
      <c r="K1191" s="1"/>
      <c r="L1191" s="1"/>
      <c r="M1191" s="1"/>
      <c r="N1191" s="1"/>
      <c r="O1191" s="1"/>
      <c r="P1191" s="3"/>
      <c r="Q1191" s="3"/>
      <c r="R1191" s="3"/>
      <c r="S1191" s="3"/>
    </row>
    <row r="1192" spans="8:19">
      <c r="H1192" s="1"/>
      <c r="I1192" s="1"/>
      <c r="J1192" s="1"/>
      <c r="K1192" s="1"/>
      <c r="L1192" s="1"/>
      <c r="M1192" s="1"/>
      <c r="N1192" s="1"/>
      <c r="O1192" s="1"/>
      <c r="P1192" s="3"/>
      <c r="Q1192" s="3"/>
      <c r="R1192" s="3"/>
      <c r="S1192" s="3"/>
    </row>
    <row r="1193" spans="8:19">
      <c r="H1193" s="1"/>
      <c r="I1193" s="1"/>
      <c r="J1193" s="1"/>
      <c r="K1193" s="1"/>
      <c r="L1193" s="1"/>
      <c r="M1193" s="1"/>
      <c r="N1193" s="1"/>
      <c r="O1193" s="1"/>
      <c r="P1193" s="3"/>
      <c r="Q1193" s="3"/>
      <c r="R1193" s="3"/>
      <c r="S1193" s="3"/>
    </row>
    <row r="1194" spans="8:19">
      <c r="H1194" s="1"/>
      <c r="I1194" s="1"/>
      <c r="J1194" s="1"/>
      <c r="K1194" s="1"/>
      <c r="L1194" s="1"/>
      <c r="M1194" s="1"/>
      <c r="N1194" s="1"/>
      <c r="O1194" s="1"/>
      <c r="P1194" s="3"/>
      <c r="Q1194" s="3"/>
      <c r="R1194" s="3"/>
      <c r="S1194" s="3"/>
    </row>
    <row r="1195" spans="8:19">
      <c r="H1195" s="1"/>
      <c r="I1195" s="1"/>
      <c r="J1195" s="1"/>
      <c r="K1195" s="1"/>
      <c r="L1195" s="1"/>
      <c r="M1195" s="1"/>
      <c r="N1195" s="1"/>
      <c r="O1195" s="1"/>
      <c r="P1195" s="3"/>
      <c r="Q1195" s="3"/>
      <c r="R1195" s="3"/>
      <c r="S1195" s="3"/>
    </row>
    <row r="1196" spans="8:19">
      <c r="H1196" s="1"/>
      <c r="I1196" s="1"/>
      <c r="J1196" s="1"/>
      <c r="K1196" s="1"/>
      <c r="L1196" s="1"/>
      <c r="M1196" s="1"/>
      <c r="N1196" s="1"/>
      <c r="O1196" s="1"/>
      <c r="P1196" s="3"/>
      <c r="Q1196" s="3"/>
      <c r="R1196" s="3"/>
      <c r="S1196" s="3"/>
    </row>
    <row r="1197" spans="8:19">
      <c r="H1197" s="1"/>
      <c r="I1197" s="1"/>
      <c r="J1197" s="1"/>
      <c r="K1197" s="1"/>
      <c r="L1197" s="1"/>
      <c r="M1197" s="1"/>
      <c r="N1197" s="1"/>
      <c r="O1197" s="1"/>
      <c r="P1197" s="3"/>
      <c r="Q1197" s="3"/>
      <c r="R1197" s="3"/>
      <c r="S1197" s="3"/>
    </row>
    <row r="1198" spans="8:19">
      <c r="H1198" s="1"/>
      <c r="I1198" s="1"/>
      <c r="J1198" s="1"/>
      <c r="K1198" s="1"/>
      <c r="L1198" s="1"/>
      <c r="M1198" s="1"/>
      <c r="N1198" s="1"/>
      <c r="O1198" s="1"/>
      <c r="P1198" s="3"/>
      <c r="Q1198" s="3"/>
      <c r="R1198" s="3"/>
      <c r="S1198" s="3"/>
    </row>
    <row r="1199" spans="8:19">
      <c r="H1199" s="1"/>
      <c r="I1199" s="1"/>
      <c r="J1199" s="1"/>
      <c r="K1199" s="1"/>
      <c r="L1199" s="1"/>
      <c r="M1199" s="1"/>
      <c r="N1199" s="1"/>
      <c r="O1199" s="1"/>
      <c r="P1199" s="3"/>
      <c r="Q1199" s="3"/>
      <c r="R1199" s="3"/>
      <c r="S1199" s="3"/>
    </row>
    <row r="1200" spans="8:19">
      <c r="H1200" s="1"/>
      <c r="I1200" s="1"/>
      <c r="J1200" s="1"/>
      <c r="K1200" s="1"/>
      <c r="L1200" s="1"/>
      <c r="M1200" s="1"/>
      <c r="N1200" s="1"/>
      <c r="O1200" s="1"/>
      <c r="P1200" s="3"/>
      <c r="Q1200" s="3"/>
      <c r="R1200" s="3"/>
      <c r="S1200" s="3"/>
    </row>
    <row r="1201" spans="8:19">
      <c r="H1201" s="1"/>
      <c r="I1201" s="1"/>
      <c r="J1201" s="1"/>
      <c r="K1201" s="1"/>
      <c r="L1201" s="1"/>
      <c r="M1201" s="1"/>
      <c r="N1201" s="1"/>
      <c r="O1201" s="1"/>
      <c r="P1201" s="3"/>
      <c r="Q1201" s="3"/>
      <c r="R1201" s="3"/>
      <c r="S1201" s="3"/>
    </row>
    <row r="1202" spans="8:19">
      <c r="H1202" s="1"/>
      <c r="I1202" s="1"/>
      <c r="J1202" s="1"/>
      <c r="K1202" s="1"/>
      <c r="L1202" s="1"/>
      <c r="M1202" s="1"/>
      <c r="N1202" s="1"/>
      <c r="O1202" s="1"/>
      <c r="P1202" s="3"/>
      <c r="Q1202" s="3"/>
      <c r="R1202" s="3"/>
      <c r="S1202" s="3"/>
    </row>
    <row r="1203" spans="8:19">
      <c r="H1203" s="1"/>
      <c r="I1203" s="1"/>
      <c r="J1203" s="1"/>
      <c r="K1203" s="1"/>
      <c r="L1203" s="1"/>
      <c r="M1203" s="1"/>
      <c r="N1203" s="1"/>
      <c r="O1203" s="1"/>
      <c r="P1203" s="3"/>
      <c r="Q1203" s="3"/>
      <c r="R1203" s="3"/>
      <c r="S1203" s="3"/>
    </row>
    <row r="1204" spans="8:19">
      <c r="H1204" s="1"/>
      <c r="I1204" s="1"/>
      <c r="J1204" s="1"/>
      <c r="K1204" s="1"/>
      <c r="L1204" s="1"/>
      <c r="M1204" s="1"/>
      <c r="N1204" s="1"/>
      <c r="O1204" s="1"/>
      <c r="P1204" s="3"/>
      <c r="Q1204" s="3"/>
      <c r="R1204" s="3"/>
      <c r="S1204" s="3"/>
    </row>
    <row r="1205" spans="8:19">
      <c r="H1205" s="1"/>
      <c r="I1205" s="1"/>
      <c r="J1205" s="1"/>
      <c r="K1205" s="1"/>
      <c r="L1205" s="1"/>
      <c r="M1205" s="1"/>
      <c r="N1205" s="1"/>
      <c r="O1205" s="1"/>
      <c r="P1205" s="3"/>
      <c r="Q1205" s="3"/>
      <c r="R1205" s="3"/>
      <c r="S1205" s="3"/>
    </row>
    <row r="1206" spans="8:19">
      <c r="H1206" s="1"/>
      <c r="I1206" s="1"/>
      <c r="J1206" s="1"/>
      <c r="K1206" s="1"/>
      <c r="L1206" s="1"/>
      <c r="M1206" s="1"/>
      <c r="N1206" s="1"/>
      <c r="O1206" s="1"/>
      <c r="P1206" s="3"/>
      <c r="Q1206" s="3"/>
      <c r="R1206" s="3"/>
      <c r="S1206" s="3"/>
    </row>
    <row r="1207" spans="8:19">
      <c r="H1207" s="1"/>
      <c r="I1207" s="1"/>
      <c r="J1207" s="1"/>
      <c r="K1207" s="1"/>
      <c r="L1207" s="1"/>
      <c r="M1207" s="1"/>
      <c r="N1207" s="1"/>
      <c r="O1207" s="1"/>
      <c r="P1207" s="3"/>
      <c r="Q1207" s="3"/>
      <c r="R1207" s="3"/>
      <c r="S1207" s="3"/>
    </row>
    <row r="1208" spans="8:19">
      <c r="H1208" s="1"/>
      <c r="I1208" s="1"/>
      <c r="J1208" s="1"/>
      <c r="K1208" s="1"/>
      <c r="L1208" s="1"/>
      <c r="M1208" s="1"/>
      <c r="N1208" s="1"/>
      <c r="O1208" s="1"/>
      <c r="P1208" s="3"/>
      <c r="Q1208" s="3"/>
      <c r="R1208" s="3"/>
      <c r="S1208" s="3"/>
    </row>
    <row r="1209" spans="8:19">
      <c r="H1209" s="1"/>
      <c r="I1209" s="1"/>
      <c r="J1209" s="1"/>
      <c r="K1209" s="1"/>
      <c r="L1209" s="1"/>
      <c r="M1209" s="1"/>
      <c r="N1209" s="1"/>
      <c r="O1209" s="1"/>
      <c r="P1209" s="3"/>
      <c r="Q1209" s="3"/>
      <c r="R1209" s="3"/>
      <c r="S1209" s="3"/>
    </row>
    <row r="1210" spans="8:19">
      <c r="H1210" s="1"/>
      <c r="I1210" s="1"/>
      <c r="J1210" s="1"/>
      <c r="K1210" s="1"/>
      <c r="L1210" s="1"/>
      <c r="M1210" s="1"/>
      <c r="N1210" s="1"/>
      <c r="O1210" s="1"/>
      <c r="P1210" s="3"/>
      <c r="Q1210" s="3"/>
      <c r="R1210" s="3"/>
      <c r="S1210" s="3"/>
    </row>
    <row r="1211" spans="8:19">
      <c r="H1211" s="1"/>
      <c r="I1211" s="1"/>
      <c r="J1211" s="1"/>
      <c r="K1211" s="1"/>
      <c r="L1211" s="1"/>
      <c r="M1211" s="1"/>
      <c r="N1211" s="1"/>
      <c r="O1211" s="1"/>
      <c r="P1211" s="3"/>
      <c r="Q1211" s="3"/>
      <c r="R1211" s="3"/>
      <c r="S1211" s="3"/>
    </row>
    <row r="1212" spans="8:19">
      <c r="H1212" s="1"/>
      <c r="I1212" s="1"/>
      <c r="J1212" s="1"/>
      <c r="K1212" s="1"/>
      <c r="L1212" s="1"/>
      <c r="M1212" s="1"/>
      <c r="N1212" s="1"/>
      <c r="O1212" s="1"/>
      <c r="P1212" s="3"/>
      <c r="Q1212" s="3"/>
      <c r="R1212" s="3"/>
      <c r="S1212" s="3"/>
    </row>
    <row r="1213" spans="8:19">
      <c r="H1213" s="1"/>
      <c r="I1213" s="1"/>
      <c r="J1213" s="1"/>
      <c r="K1213" s="1"/>
      <c r="L1213" s="1"/>
      <c r="M1213" s="1"/>
      <c r="N1213" s="1"/>
      <c r="O1213" s="1"/>
      <c r="P1213" s="3"/>
      <c r="Q1213" s="3"/>
      <c r="R1213" s="3"/>
      <c r="S1213" s="3"/>
    </row>
    <row r="1214" spans="8:19">
      <c r="H1214" s="1"/>
      <c r="I1214" s="1"/>
      <c r="J1214" s="1"/>
      <c r="K1214" s="1"/>
      <c r="L1214" s="1"/>
      <c r="M1214" s="1"/>
      <c r="N1214" s="1"/>
      <c r="O1214" s="1"/>
      <c r="P1214" s="3"/>
      <c r="Q1214" s="3"/>
      <c r="R1214" s="3"/>
      <c r="S1214" s="3"/>
    </row>
    <row r="1215" spans="8:19">
      <c r="H1215" s="1"/>
      <c r="I1215" s="1"/>
      <c r="J1215" s="1"/>
      <c r="K1215" s="1"/>
      <c r="L1215" s="1"/>
      <c r="M1215" s="1"/>
      <c r="N1215" s="1"/>
      <c r="O1215" s="1"/>
      <c r="P1215" s="3"/>
      <c r="Q1215" s="3"/>
      <c r="R1215" s="3"/>
      <c r="S1215" s="3"/>
    </row>
    <row r="1216" spans="8:19">
      <c r="H1216" s="1"/>
      <c r="I1216" s="1"/>
      <c r="J1216" s="1"/>
      <c r="K1216" s="1"/>
      <c r="L1216" s="1"/>
      <c r="M1216" s="1"/>
      <c r="N1216" s="1"/>
      <c r="O1216" s="1"/>
      <c r="P1216" s="3"/>
      <c r="Q1216" s="3"/>
      <c r="R1216" s="3"/>
      <c r="S1216" s="3"/>
    </row>
    <row r="1217" spans="8:19">
      <c r="H1217" s="1"/>
      <c r="I1217" s="1"/>
      <c r="J1217" s="1"/>
      <c r="K1217" s="1"/>
      <c r="L1217" s="1"/>
      <c r="M1217" s="1"/>
      <c r="N1217" s="1"/>
      <c r="O1217" s="1"/>
      <c r="P1217" s="3"/>
      <c r="Q1217" s="3"/>
      <c r="R1217" s="3"/>
      <c r="S1217" s="3"/>
    </row>
    <row r="1218" spans="8:19">
      <c r="H1218" s="1"/>
      <c r="I1218" s="1"/>
      <c r="J1218" s="1"/>
      <c r="K1218" s="1"/>
      <c r="L1218" s="1"/>
      <c r="M1218" s="1"/>
      <c r="N1218" s="1"/>
      <c r="O1218" s="1"/>
      <c r="P1218" s="3"/>
      <c r="Q1218" s="3"/>
      <c r="R1218" s="3"/>
      <c r="S1218" s="3"/>
    </row>
    <row r="1219" spans="8:19">
      <c r="H1219" s="1"/>
      <c r="I1219" s="1"/>
      <c r="J1219" s="1"/>
      <c r="K1219" s="1"/>
      <c r="L1219" s="1"/>
      <c r="M1219" s="1"/>
      <c r="N1219" s="1"/>
      <c r="O1219" s="1"/>
      <c r="P1219" s="3"/>
      <c r="Q1219" s="3"/>
      <c r="R1219" s="3"/>
      <c r="S1219" s="3"/>
    </row>
    <row r="1220" spans="8:19">
      <c r="H1220" s="1"/>
      <c r="I1220" s="1"/>
      <c r="J1220" s="1"/>
      <c r="K1220" s="1"/>
      <c r="L1220" s="1"/>
      <c r="M1220" s="1"/>
      <c r="N1220" s="1"/>
      <c r="O1220" s="1"/>
      <c r="P1220" s="3"/>
      <c r="Q1220" s="3"/>
      <c r="R1220" s="3"/>
      <c r="S1220" s="3"/>
    </row>
    <row r="1221" spans="8:19">
      <c r="H1221" s="1"/>
      <c r="I1221" s="1"/>
      <c r="J1221" s="1"/>
      <c r="K1221" s="1"/>
      <c r="L1221" s="1"/>
      <c r="M1221" s="1"/>
      <c r="N1221" s="1"/>
      <c r="O1221" s="1"/>
      <c r="P1221" s="3"/>
      <c r="Q1221" s="3"/>
      <c r="R1221" s="3"/>
      <c r="S1221" s="3"/>
    </row>
    <row r="1222" spans="8:19">
      <c r="H1222" s="1"/>
      <c r="I1222" s="1"/>
      <c r="J1222" s="1"/>
      <c r="K1222" s="1"/>
      <c r="L1222" s="1"/>
      <c r="M1222" s="1"/>
      <c r="N1222" s="1"/>
      <c r="O1222" s="1"/>
      <c r="P1222" s="3"/>
      <c r="Q1222" s="3"/>
      <c r="R1222" s="3"/>
      <c r="S1222" s="3"/>
    </row>
    <row r="1223" spans="8:19">
      <c r="H1223" s="1"/>
      <c r="I1223" s="1"/>
      <c r="J1223" s="1"/>
      <c r="K1223" s="1"/>
      <c r="L1223" s="1"/>
      <c r="M1223" s="1"/>
      <c r="N1223" s="1"/>
      <c r="O1223" s="1"/>
      <c r="P1223" s="3"/>
      <c r="Q1223" s="3"/>
      <c r="R1223" s="3"/>
      <c r="S1223" s="3"/>
    </row>
    <row r="1224" spans="8:19">
      <c r="H1224" s="1"/>
      <c r="I1224" s="1"/>
      <c r="J1224" s="1"/>
      <c r="K1224" s="1"/>
      <c r="L1224" s="1"/>
      <c r="M1224" s="1"/>
      <c r="N1224" s="1"/>
      <c r="O1224" s="1"/>
      <c r="P1224" s="3"/>
      <c r="Q1224" s="3"/>
      <c r="R1224" s="3"/>
      <c r="S1224" s="3"/>
    </row>
    <row r="1225" spans="8:19">
      <c r="H1225" s="1"/>
      <c r="I1225" s="1"/>
      <c r="J1225" s="1"/>
      <c r="K1225" s="1"/>
      <c r="L1225" s="1"/>
      <c r="M1225" s="1"/>
      <c r="N1225" s="1"/>
      <c r="O1225" s="1"/>
      <c r="P1225" s="3"/>
      <c r="Q1225" s="3"/>
      <c r="R1225" s="3"/>
      <c r="S1225" s="3"/>
    </row>
    <row r="1226" spans="8:19">
      <c r="H1226" s="1"/>
      <c r="I1226" s="1"/>
      <c r="J1226" s="1"/>
      <c r="K1226" s="1"/>
      <c r="L1226" s="1"/>
      <c r="M1226" s="1"/>
      <c r="N1226" s="1"/>
      <c r="O1226" s="1"/>
      <c r="P1226" s="3"/>
      <c r="Q1226" s="3"/>
      <c r="R1226" s="3"/>
      <c r="S1226" s="3"/>
    </row>
    <row r="1227" spans="8:19">
      <c r="H1227" s="1"/>
      <c r="I1227" s="1"/>
      <c r="J1227" s="1"/>
      <c r="K1227" s="1"/>
      <c r="L1227" s="1"/>
      <c r="M1227" s="1"/>
      <c r="N1227" s="1"/>
      <c r="O1227" s="1"/>
      <c r="P1227" s="3"/>
      <c r="Q1227" s="3"/>
      <c r="R1227" s="3"/>
      <c r="S1227" s="3"/>
    </row>
    <row r="1228" spans="8:19">
      <c r="H1228" s="1"/>
      <c r="I1228" s="1"/>
      <c r="J1228" s="1"/>
      <c r="K1228" s="1"/>
      <c r="L1228" s="1"/>
      <c r="M1228" s="1"/>
      <c r="N1228" s="1"/>
      <c r="O1228" s="1"/>
      <c r="P1228" s="3"/>
      <c r="Q1228" s="3"/>
      <c r="R1228" s="3"/>
      <c r="S1228" s="3"/>
    </row>
    <row r="1229" spans="8:19">
      <c r="H1229" s="1"/>
      <c r="I1229" s="1"/>
      <c r="J1229" s="1"/>
      <c r="K1229" s="1"/>
      <c r="L1229" s="1"/>
      <c r="M1229" s="1"/>
      <c r="N1229" s="1"/>
      <c r="O1229" s="1"/>
      <c r="P1229" s="3"/>
      <c r="Q1229" s="3"/>
      <c r="R1229" s="3"/>
      <c r="S1229" s="3"/>
    </row>
    <row r="1230" spans="8:19">
      <c r="H1230" s="1"/>
      <c r="I1230" s="1"/>
      <c r="J1230" s="1"/>
      <c r="K1230" s="1"/>
      <c r="L1230" s="1"/>
      <c r="M1230" s="1"/>
      <c r="N1230" s="1"/>
      <c r="O1230" s="1"/>
      <c r="P1230" s="3"/>
      <c r="Q1230" s="3"/>
      <c r="R1230" s="3"/>
      <c r="S1230" s="3"/>
    </row>
    <row r="1231" spans="8:19">
      <c r="H1231" s="1"/>
      <c r="I1231" s="1"/>
      <c r="J1231" s="1"/>
      <c r="K1231" s="1"/>
      <c r="L1231" s="1"/>
      <c r="M1231" s="1"/>
      <c r="N1231" s="1"/>
      <c r="O1231" s="1"/>
      <c r="P1231" s="3"/>
      <c r="Q1231" s="3"/>
      <c r="R1231" s="3"/>
      <c r="S1231" s="3"/>
    </row>
    <row r="1232" spans="8:19">
      <c r="H1232" s="1"/>
      <c r="I1232" s="1"/>
      <c r="J1232" s="1"/>
      <c r="K1232" s="1"/>
      <c r="L1232" s="1"/>
      <c r="M1232" s="1"/>
      <c r="N1232" s="1"/>
      <c r="O1232" s="1"/>
      <c r="P1232" s="3"/>
      <c r="Q1232" s="3"/>
      <c r="R1232" s="3"/>
      <c r="S1232" s="3"/>
    </row>
    <row r="1233" spans="8:19">
      <c r="H1233" s="1"/>
      <c r="I1233" s="1"/>
      <c r="J1233" s="1"/>
      <c r="K1233" s="1"/>
      <c r="L1233" s="1"/>
      <c r="M1233" s="1"/>
      <c r="N1233" s="1"/>
      <c r="O1233" s="1"/>
      <c r="P1233" s="3"/>
      <c r="Q1233" s="3"/>
      <c r="R1233" s="3"/>
      <c r="S1233" s="3"/>
    </row>
    <row r="1234" spans="8:19">
      <c r="H1234" s="1"/>
      <c r="I1234" s="1"/>
      <c r="J1234" s="1"/>
      <c r="K1234" s="1"/>
      <c r="L1234" s="1"/>
      <c r="M1234" s="1"/>
      <c r="N1234" s="1"/>
      <c r="O1234" s="1"/>
      <c r="P1234" s="3"/>
      <c r="Q1234" s="3"/>
      <c r="R1234" s="3"/>
      <c r="S1234" s="3"/>
    </row>
    <row r="1235" spans="8:19">
      <c r="H1235" s="1"/>
      <c r="I1235" s="1"/>
      <c r="J1235" s="1"/>
      <c r="K1235" s="1"/>
      <c r="L1235" s="1"/>
      <c r="M1235" s="1"/>
      <c r="N1235" s="1"/>
      <c r="O1235" s="1"/>
      <c r="P1235" s="3"/>
      <c r="Q1235" s="3"/>
      <c r="R1235" s="3"/>
      <c r="S1235" s="3"/>
    </row>
    <row r="1236" spans="8:19">
      <c r="H1236" s="1"/>
      <c r="I1236" s="1"/>
      <c r="J1236" s="1"/>
      <c r="K1236" s="1"/>
      <c r="L1236" s="1"/>
      <c r="M1236" s="1"/>
      <c r="N1236" s="1"/>
      <c r="O1236" s="1"/>
      <c r="P1236" s="3"/>
      <c r="Q1236" s="3"/>
      <c r="R1236" s="3"/>
      <c r="S1236" s="3"/>
    </row>
    <row r="1237" spans="8:19">
      <c r="H1237" s="1"/>
      <c r="I1237" s="1"/>
      <c r="J1237" s="1"/>
      <c r="K1237" s="1"/>
      <c r="L1237" s="1"/>
      <c r="M1237" s="1"/>
      <c r="N1237" s="1"/>
      <c r="O1237" s="1"/>
      <c r="P1237" s="3"/>
      <c r="Q1237" s="3"/>
      <c r="R1237" s="3"/>
      <c r="S1237" s="3"/>
    </row>
    <row r="1238" spans="8:19">
      <c r="H1238" s="1"/>
      <c r="I1238" s="1"/>
      <c r="J1238" s="1"/>
      <c r="K1238" s="1"/>
      <c r="L1238" s="1"/>
      <c r="M1238" s="1"/>
      <c r="N1238" s="1"/>
      <c r="O1238" s="1"/>
      <c r="P1238" s="3"/>
      <c r="Q1238" s="3"/>
      <c r="R1238" s="3"/>
      <c r="S1238" s="3"/>
    </row>
    <row r="1239" spans="8:19">
      <c r="H1239" s="1"/>
      <c r="I1239" s="1"/>
      <c r="J1239" s="1"/>
      <c r="K1239" s="1"/>
      <c r="L1239" s="1"/>
      <c r="M1239" s="1"/>
      <c r="N1239" s="1"/>
      <c r="O1239" s="1"/>
      <c r="P1239" s="3"/>
      <c r="Q1239" s="3"/>
      <c r="R1239" s="3"/>
      <c r="S1239" s="3"/>
    </row>
    <row r="1240" spans="8:19">
      <c r="H1240" s="1"/>
      <c r="I1240" s="1"/>
      <c r="J1240" s="1"/>
      <c r="K1240" s="1"/>
      <c r="L1240" s="1"/>
      <c r="M1240" s="1"/>
      <c r="N1240" s="1"/>
      <c r="O1240" s="1"/>
      <c r="P1240" s="3"/>
      <c r="Q1240" s="3"/>
      <c r="R1240" s="3"/>
      <c r="S1240" s="3"/>
    </row>
    <row r="1241" spans="8:19">
      <c r="H1241" s="1"/>
      <c r="I1241" s="1"/>
      <c r="J1241" s="1"/>
      <c r="K1241" s="1"/>
      <c r="L1241" s="1"/>
      <c r="M1241" s="1"/>
      <c r="N1241" s="1"/>
      <c r="O1241" s="1"/>
      <c r="P1241" s="3"/>
      <c r="Q1241" s="3"/>
      <c r="R1241" s="3"/>
      <c r="S1241" s="3"/>
    </row>
    <row r="1242" spans="8:19">
      <c r="H1242" s="1"/>
      <c r="I1242" s="1"/>
      <c r="J1242" s="1"/>
      <c r="K1242" s="1"/>
      <c r="L1242" s="1"/>
      <c r="M1242" s="1"/>
      <c r="N1242" s="1"/>
      <c r="O1242" s="1"/>
      <c r="P1242" s="3"/>
      <c r="Q1242" s="3"/>
      <c r="R1242" s="3"/>
      <c r="S1242" s="3"/>
    </row>
    <row r="1243" spans="8:19">
      <c r="H1243" s="1"/>
      <c r="I1243" s="1"/>
      <c r="J1243" s="1"/>
      <c r="K1243" s="1"/>
      <c r="L1243" s="1"/>
      <c r="M1243" s="1"/>
      <c r="N1243" s="1"/>
      <c r="O1243" s="1"/>
      <c r="P1243" s="3"/>
      <c r="Q1243" s="3"/>
      <c r="R1243" s="3"/>
      <c r="S1243" s="3"/>
    </row>
    <row r="1244" spans="8:19">
      <c r="H1244" s="1"/>
      <c r="I1244" s="1"/>
      <c r="J1244" s="1"/>
      <c r="K1244" s="1"/>
      <c r="L1244" s="1"/>
      <c r="M1244" s="1"/>
      <c r="N1244" s="1"/>
      <c r="O1244" s="1"/>
      <c r="P1244" s="3"/>
      <c r="Q1244" s="3"/>
      <c r="R1244" s="3"/>
      <c r="S1244" s="3"/>
    </row>
    <row r="1245" spans="8:19">
      <c r="H1245" s="1"/>
      <c r="I1245" s="1"/>
      <c r="J1245" s="1"/>
      <c r="K1245" s="1"/>
      <c r="L1245" s="1"/>
      <c r="M1245" s="1"/>
      <c r="N1245" s="1"/>
      <c r="O1245" s="1"/>
      <c r="P1245" s="3"/>
      <c r="Q1245" s="3"/>
      <c r="R1245" s="3"/>
      <c r="S1245" s="3"/>
    </row>
    <row r="1246" spans="8:19">
      <c r="H1246" s="1"/>
      <c r="I1246" s="1"/>
      <c r="J1246" s="1"/>
      <c r="K1246" s="1"/>
      <c r="L1246" s="1"/>
      <c r="M1246" s="1"/>
      <c r="N1246" s="1"/>
      <c r="O1246" s="1"/>
      <c r="P1246" s="3"/>
      <c r="Q1246" s="3"/>
      <c r="R1246" s="3"/>
      <c r="S1246" s="3"/>
    </row>
    <row r="1247" spans="8:19">
      <c r="H1247" s="1"/>
      <c r="I1247" s="1"/>
      <c r="J1247" s="1"/>
      <c r="K1247" s="1"/>
      <c r="L1247" s="1"/>
      <c r="M1247" s="1"/>
      <c r="N1247" s="1"/>
      <c r="O1247" s="1"/>
      <c r="P1247" s="3"/>
      <c r="Q1247" s="3"/>
      <c r="R1247" s="3"/>
      <c r="S1247" s="3"/>
    </row>
    <row r="1248" spans="8:19">
      <c r="H1248" s="1"/>
      <c r="I1248" s="1"/>
      <c r="J1248" s="1"/>
      <c r="K1248" s="1"/>
      <c r="L1248" s="1"/>
      <c r="M1248" s="1"/>
      <c r="N1248" s="1"/>
      <c r="O1248" s="1"/>
      <c r="P1248" s="3"/>
      <c r="Q1248" s="3"/>
      <c r="R1248" s="3"/>
      <c r="S1248" s="3"/>
    </row>
    <row r="1249" spans="8:19">
      <c r="H1249" s="1"/>
      <c r="I1249" s="1"/>
      <c r="J1249" s="1"/>
      <c r="K1249" s="1"/>
      <c r="L1249" s="1"/>
      <c r="M1249" s="1"/>
      <c r="N1249" s="1"/>
      <c r="O1249" s="1"/>
      <c r="P1249" s="3"/>
      <c r="Q1249" s="3"/>
      <c r="R1249" s="3"/>
      <c r="S1249" s="3"/>
    </row>
    <row r="1250" spans="8:19">
      <c r="H1250" s="1"/>
      <c r="I1250" s="1"/>
      <c r="J1250" s="1"/>
      <c r="K1250" s="1"/>
      <c r="L1250" s="1"/>
      <c r="M1250" s="1"/>
      <c r="N1250" s="1"/>
      <c r="O1250" s="1"/>
      <c r="P1250" s="3"/>
      <c r="Q1250" s="3"/>
      <c r="R1250" s="3"/>
      <c r="S1250" s="3"/>
    </row>
    <row r="1251" spans="8:19">
      <c r="H1251" s="1"/>
      <c r="I1251" s="1"/>
      <c r="J1251" s="1"/>
      <c r="K1251" s="1"/>
      <c r="L1251" s="1"/>
      <c r="M1251" s="1"/>
      <c r="N1251" s="1"/>
      <c r="O1251" s="1"/>
      <c r="P1251" s="3"/>
      <c r="Q1251" s="3"/>
      <c r="R1251" s="3"/>
      <c r="S1251" s="3"/>
    </row>
    <row r="1252" spans="8:19">
      <c r="H1252" s="1"/>
      <c r="I1252" s="1"/>
      <c r="J1252" s="1"/>
      <c r="K1252" s="1"/>
      <c r="L1252" s="1"/>
      <c r="M1252" s="1"/>
      <c r="N1252" s="1"/>
      <c r="O1252" s="1"/>
      <c r="P1252" s="3"/>
      <c r="Q1252" s="3"/>
      <c r="R1252" s="3"/>
      <c r="S1252" s="3"/>
    </row>
    <row r="1253" spans="8:19">
      <c r="H1253" s="1"/>
      <c r="I1253" s="1"/>
      <c r="J1253" s="1"/>
      <c r="K1253" s="1"/>
      <c r="L1253" s="1"/>
      <c r="M1253" s="1"/>
      <c r="N1253" s="1"/>
      <c r="O1253" s="1"/>
      <c r="P1253" s="3"/>
      <c r="Q1253" s="3"/>
      <c r="R1253" s="3"/>
      <c r="S1253" s="3"/>
    </row>
    <row r="1254" spans="8:19">
      <c r="H1254" s="1"/>
      <c r="I1254" s="1"/>
      <c r="J1254" s="1"/>
      <c r="K1254" s="1"/>
      <c r="L1254" s="1"/>
      <c r="M1254" s="1"/>
      <c r="N1254" s="1"/>
      <c r="O1254" s="1"/>
      <c r="P1254" s="3"/>
      <c r="Q1254" s="3"/>
      <c r="R1254" s="3"/>
      <c r="S1254" s="3"/>
    </row>
    <row r="1255" spans="8:19">
      <c r="H1255" s="1"/>
      <c r="I1255" s="1"/>
      <c r="J1255" s="1"/>
      <c r="K1255" s="1"/>
      <c r="L1255" s="1"/>
      <c r="M1255" s="1"/>
      <c r="N1255" s="1"/>
      <c r="O1255" s="1"/>
      <c r="P1255" s="3"/>
      <c r="Q1255" s="3"/>
      <c r="R1255" s="3"/>
      <c r="S1255" s="3"/>
    </row>
    <row r="1256" spans="8:19">
      <c r="H1256" s="1"/>
      <c r="I1256" s="1"/>
      <c r="J1256" s="1"/>
      <c r="K1256" s="1"/>
      <c r="L1256" s="1"/>
      <c r="M1256" s="1"/>
      <c r="N1256" s="1"/>
      <c r="O1256" s="1"/>
      <c r="P1256" s="3"/>
      <c r="Q1256" s="3"/>
      <c r="R1256" s="3"/>
      <c r="S1256" s="3"/>
    </row>
    <row r="1257" spans="8:19">
      <c r="H1257" s="1"/>
      <c r="I1257" s="1"/>
      <c r="J1257" s="1"/>
      <c r="K1257" s="1"/>
      <c r="L1257" s="1"/>
      <c r="M1257" s="1"/>
      <c r="N1257" s="1"/>
      <c r="O1257" s="1"/>
      <c r="P1257" s="3"/>
      <c r="Q1257" s="3"/>
      <c r="R1257" s="3"/>
      <c r="S1257" s="3"/>
    </row>
    <row r="1258" spans="8:19">
      <c r="H1258" s="1"/>
      <c r="I1258" s="1"/>
      <c r="J1258" s="1"/>
      <c r="K1258" s="1"/>
      <c r="L1258" s="1"/>
      <c r="M1258" s="1"/>
      <c r="N1258" s="1"/>
      <c r="O1258" s="1"/>
      <c r="P1258" s="3"/>
      <c r="Q1258" s="3"/>
      <c r="R1258" s="3"/>
      <c r="S1258" s="3"/>
    </row>
    <row r="1259" spans="8:19">
      <c r="H1259" s="1"/>
      <c r="I1259" s="1"/>
      <c r="J1259" s="1"/>
      <c r="K1259" s="1"/>
      <c r="L1259" s="1"/>
      <c r="M1259" s="1"/>
      <c r="N1259" s="1"/>
      <c r="O1259" s="1"/>
      <c r="P1259" s="3"/>
      <c r="Q1259" s="3"/>
      <c r="R1259" s="3"/>
      <c r="S1259" s="3"/>
    </row>
    <row r="1260" spans="8:19">
      <c r="H1260" s="1"/>
      <c r="I1260" s="1"/>
      <c r="J1260" s="1"/>
      <c r="K1260" s="1"/>
      <c r="L1260" s="1"/>
      <c r="M1260" s="1"/>
      <c r="N1260" s="1"/>
      <c r="O1260" s="1"/>
      <c r="P1260" s="3"/>
      <c r="Q1260" s="3"/>
      <c r="R1260" s="3"/>
      <c r="S1260" s="3"/>
    </row>
    <row r="1261" spans="8:19">
      <c r="H1261" s="1"/>
      <c r="I1261" s="1"/>
      <c r="J1261" s="1"/>
      <c r="K1261" s="1"/>
      <c r="L1261" s="1"/>
      <c r="M1261" s="1"/>
      <c r="N1261" s="1"/>
      <c r="O1261" s="1"/>
      <c r="P1261" s="3"/>
      <c r="Q1261" s="3"/>
      <c r="R1261" s="3"/>
      <c r="S1261" s="3"/>
    </row>
    <row r="1262" spans="8:19">
      <c r="H1262" s="1"/>
      <c r="I1262" s="1"/>
      <c r="J1262" s="1"/>
      <c r="K1262" s="1"/>
      <c r="L1262" s="1"/>
      <c r="M1262" s="1"/>
      <c r="N1262" s="1"/>
      <c r="O1262" s="1"/>
      <c r="P1262" s="3"/>
      <c r="Q1262" s="3"/>
      <c r="R1262" s="3"/>
      <c r="S1262" s="3"/>
    </row>
    <row r="1263" spans="8:19">
      <c r="H1263" s="1"/>
      <c r="I1263" s="1"/>
      <c r="J1263" s="1"/>
      <c r="K1263" s="1"/>
      <c r="L1263" s="1"/>
      <c r="M1263" s="1"/>
      <c r="N1263" s="1"/>
      <c r="O1263" s="1"/>
      <c r="P1263" s="3"/>
      <c r="Q1263" s="3"/>
      <c r="R1263" s="3"/>
      <c r="S1263" s="3"/>
    </row>
    <row r="1264" spans="8:19">
      <c r="H1264" s="1"/>
      <c r="I1264" s="1"/>
      <c r="J1264" s="1"/>
      <c r="K1264" s="1"/>
      <c r="L1264" s="1"/>
      <c r="M1264" s="1"/>
      <c r="N1264" s="1"/>
      <c r="O1264" s="1"/>
      <c r="P1264" s="3"/>
      <c r="Q1264" s="3"/>
      <c r="R1264" s="3"/>
      <c r="S1264" s="3"/>
    </row>
    <row r="1265" spans="8:19">
      <c r="H1265" s="1"/>
      <c r="I1265" s="1"/>
      <c r="J1265" s="1"/>
      <c r="K1265" s="1"/>
      <c r="L1265" s="1"/>
      <c r="M1265" s="1"/>
      <c r="N1265" s="1"/>
      <c r="O1265" s="1"/>
      <c r="P1265" s="3"/>
      <c r="Q1265" s="3"/>
      <c r="R1265" s="3"/>
      <c r="S1265" s="3"/>
    </row>
    <row r="1266" spans="8:19">
      <c r="H1266" s="1"/>
      <c r="I1266" s="1"/>
      <c r="J1266" s="1"/>
      <c r="K1266" s="1"/>
      <c r="L1266" s="1"/>
      <c r="M1266" s="1"/>
      <c r="N1266" s="1"/>
      <c r="O1266" s="1"/>
      <c r="P1266" s="3"/>
      <c r="Q1266" s="3"/>
      <c r="R1266" s="3"/>
      <c r="S1266" s="3"/>
    </row>
    <row r="1267" spans="8:19">
      <c r="H1267" s="1"/>
      <c r="I1267" s="1"/>
      <c r="J1267" s="1"/>
      <c r="K1267" s="1"/>
      <c r="L1267" s="1"/>
      <c r="M1267" s="1"/>
      <c r="N1267" s="1"/>
      <c r="O1267" s="1"/>
      <c r="P1267" s="3"/>
      <c r="Q1267" s="3"/>
      <c r="R1267" s="3"/>
      <c r="S1267" s="3"/>
    </row>
    <row r="1268" spans="8:19">
      <c r="H1268" s="1"/>
      <c r="I1268" s="1"/>
      <c r="J1268" s="1"/>
      <c r="K1268" s="1"/>
      <c r="L1268" s="1"/>
      <c r="M1268" s="1"/>
      <c r="N1268" s="1"/>
      <c r="O1268" s="1"/>
      <c r="P1268" s="3"/>
      <c r="Q1268" s="3"/>
      <c r="R1268" s="3"/>
      <c r="S1268" s="3"/>
    </row>
    <row r="1269" spans="8:19">
      <c r="H1269" s="1"/>
      <c r="I1269" s="1"/>
      <c r="J1269" s="1"/>
      <c r="K1269" s="1"/>
      <c r="L1269" s="1"/>
      <c r="M1269" s="1"/>
      <c r="N1269" s="1"/>
      <c r="O1269" s="1"/>
      <c r="P1269" s="3"/>
      <c r="Q1269" s="3"/>
      <c r="R1269" s="3"/>
      <c r="S1269" s="3"/>
    </row>
    <row r="1270" spans="8:19">
      <c r="H1270" s="1"/>
      <c r="I1270" s="1"/>
      <c r="J1270" s="1"/>
      <c r="K1270" s="1"/>
      <c r="L1270" s="1"/>
      <c r="M1270" s="1"/>
      <c r="N1270" s="1"/>
      <c r="O1270" s="1"/>
      <c r="P1270" s="3"/>
      <c r="Q1270" s="3"/>
      <c r="R1270" s="3"/>
      <c r="S1270" s="3"/>
    </row>
    <row r="1271" spans="8:19">
      <c r="H1271" s="1"/>
      <c r="I1271" s="1"/>
      <c r="J1271" s="1"/>
      <c r="K1271" s="1"/>
      <c r="L1271" s="1"/>
      <c r="M1271" s="1"/>
      <c r="N1271" s="1"/>
      <c r="O1271" s="1"/>
      <c r="P1271" s="3"/>
      <c r="Q1271" s="3"/>
      <c r="R1271" s="3"/>
      <c r="S1271" s="3"/>
    </row>
    <row r="1272" spans="8:19">
      <c r="H1272" s="1"/>
      <c r="I1272" s="1"/>
      <c r="J1272" s="1"/>
      <c r="K1272" s="1"/>
      <c r="L1272" s="1"/>
      <c r="M1272" s="1"/>
      <c r="N1272" s="1"/>
      <c r="O1272" s="1"/>
      <c r="P1272" s="3"/>
      <c r="Q1272" s="3"/>
      <c r="R1272" s="3"/>
      <c r="S1272" s="3"/>
    </row>
    <row r="1273" spans="8:19">
      <c r="H1273" s="1"/>
      <c r="I1273" s="1"/>
      <c r="J1273" s="1"/>
      <c r="K1273" s="1"/>
      <c r="L1273" s="1"/>
      <c r="M1273" s="1"/>
      <c r="N1273" s="1"/>
      <c r="O1273" s="1"/>
      <c r="P1273" s="3"/>
      <c r="Q1273" s="3"/>
      <c r="R1273" s="3"/>
      <c r="S1273" s="3"/>
    </row>
    <row r="1274" spans="8:19">
      <c r="H1274" s="1"/>
      <c r="I1274" s="1"/>
      <c r="J1274" s="1"/>
      <c r="K1274" s="1"/>
      <c r="L1274" s="1"/>
      <c r="M1274" s="1"/>
      <c r="N1274" s="1"/>
      <c r="O1274" s="1"/>
      <c r="P1274" s="3"/>
      <c r="Q1274" s="3"/>
      <c r="R1274" s="3"/>
      <c r="S1274" s="3"/>
    </row>
    <row r="1275" spans="8:19">
      <c r="H1275" s="1"/>
      <c r="I1275" s="1"/>
      <c r="J1275" s="1"/>
      <c r="K1275" s="1"/>
      <c r="L1275" s="1"/>
      <c r="M1275" s="1"/>
      <c r="N1275" s="1"/>
      <c r="O1275" s="1"/>
      <c r="P1275" s="3"/>
      <c r="Q1275" s="3"/>
      <c r="R1275" s="3"/>
      <c r="S1275" s="3"/>
    </row>
    <row r="1276" spans="8:19">
      <c r="H1276" s="1"/>
      <c r="I1276" s="1"/>
      <c r="J1276" s="1"/>
      <c r="K1276" s="1"/>
      <c r="L1276" s="1"/>
      <c r="M1276" s="1"/>
      <c r="N1276" s="1"/>
      <c r="O1276" s="1"/>
      <c r="P1276" s="3"/>
      <c r="Q1276" s="3"/>
      <c r="R1276" s="3"/>
      <c r="S1276" s="3"/>
    </row>
    <row r="1277" spans="8:19">
      <c r="H1277" s="1"/>
      <c r="I1277" s="1"/>
      <c r="J1277" s="1"/>
      <c r="K1277" s="1"/>
      <c r="L1277" s="1"/>
      <c r="M1277" s="1"/>
      <c r="N1277" s="1"/>
      <c r="O1277" s="1"/>
      <c r="P1277" s="3"/>
      <c r="Q1277" s="3"/>
      <c r="R1277" s="3"/>
      <c r="S1277" s="3"/>
    </row>
    <row r="1278" spans="8:19">
      <c r="H1278" s="1"/>
      <c r="I1278" s="1"/>
      <c r="J1278" s="1"/>
      <c r="K1278" s="1"/>
      <c r="L1278" s="1"/>
      <c r="M1278" s="1"/>
      <c r="N1278" s="1"/>
      <c r="O1278" s="1"/>
      <c r="P1278" s="3"/>
      <c r="Q1278" s="3"/>
      <c r="R1278" s="3"/>
      <c r="S1278" s="3"/>
    </row>
    <row r="1279" spans="8:19">
      <c r="H1279" s="1"/>
      <c r="I1279" s="1"/>
      <c r="J1279" s="1"/>
      <c r="K1279" s="1"/>
      <c r="L1279" s="1"/>
      <c r="M1279" s="1"/>
      <c r="N1279" s="1"/>
      <c r="O1279" s="1"/>
      <c r="P1279" s="3"/>
      <c r="Q1279" s="3"/>
      <c r="R1279" s="3"/>
      <c r="S1279" s="3"/>
    </row>
    <row r="1280" spans="8:19">
      <c r="H1280" s="1"/>
      <c r="I1280" s="1"/>
      <c r="J1280" s="1"/>
      <c r="K1280" s="1"/>
      <c r="L1280" s="1"/>
      <c r="M1280" s="1"/>
      <c r="N1280" s="1"/>
      <c r="O1280" s="1"/>
      <c r="P1280" s="3"/>
      <c r="Q1280" s="3"/>
      <c r="R1280" s="3"/>
      <c r="S1280" s="3"/>
    </row>
    <row r="1281" spans="8:19">
      <c r="H1281" s="1"/>
      <c r="I1281" s="1"/>
      <c r="J1281" s="1"/>
      <c r="K1281" s="1"/>
      <c r="L1281" s="1"/>
      <c r="M1281" s="1"/>
      <c r="N1281" s="1"/>
      <c r="O1281" s="1"/>
      <c r="P1281" s="3"/>
      <c r="Q1281" s="3"/>
      <c r="R1281" s="3"/>
      <c r="S1281" s="3"/>
    </row>
    <row r="1282" spans="8:19">
      <c r="H1282" s="1"/>
      <c r="I1282" s="1"/>
      <c r="J1282" s="1"/>
      <c r="K1282" s="1"/>
      <c r="L1282" s="1"/>
      <c r="M1282" s="1"/>
      <c r="N1282" s="1"/>
      <c r="O1282" s="1"/>
      <c r="P1282" s="3"/>
      <c r="Q1282" s="3"/>
      <c r="R1282" s="3"/>
      <c r="S1282" s="3"/>
    </row>
    <row r="1283" spans="8:19">
      <c r="H1283" s="1"/>
      <c r="I1283" s="1"/>
      <c r="J1283" s="1"/>
      <c r="K1283" s="1"/>
      <c r="L1283" s="1"/>
      <c r="M1283" s="1"/>
      <c r="N1283" s="1"/>
      <c r="O1283" s="1"/>
      <c r="P1283" s="3"/>
      <c r="Q1283" s="3"/>
      <c r="R1283" s="3"/>
      <c r="S1283" s="3"/>
    </row>
    <row r="1284" spans="8:19">
      <c r="H1284" s="1"/>
      <c r="I1284" s="1"/>
      <c r="J1284" s="1"/>
      <c r="K1284" s="1"/>
      <c r="L1284" s="1"/>
      <c r="M1284" s="1"/>
      <c r="N1284" s="1"/>
      <c r="O1284" s="1"/>
      <c r="P1284" s="3"/>
      <c r="Q1284" s="3"/>
      <c r="R1284" s="3"/>
      <c r="S1284" s="3"/>
    </row>
    <row r="1285" spans="8:19">
      <c r="H1285" s="1"/>
      <c r="I1285" s="1"/>
      <c r="J1285" s="1"/>
      <c r="K1285" s="1"/>
      <c r="L1285" s="1"/>
      <c r="M1285" s="1"/>
      <c r="N1285" s="1"/>
      <c r="O1285" s="1"/>
      <c r="P1285" s="3"/>
      <c r="Q1285" s="3"/>
      <c r="R1285" s="3"/>
      <c r="S1285" s="3"/>
    </row>
    <row r="1286" spans="8:19">
      <c r="H1286" s="1"/>
      <c r="I1286" s="1"/>
      <c r="J1286" s="1"/>
      <c r="K1286" s="1"/>
      <c r="L1286" s="1"/>
      <c r="M1286" s="1"/>
      <c r="N1286" s="1"/>
      <c r="O1286" s="1"/>
      <c r="P1286" s="3"/>
      <c r="Q1286" s="3"/>
      <c r="R1286" s="3"/>
      <c r="S1286" s="3"/>
    </row>
    <row r="1287" spans="8:19">
      <c r="H1287" s="1"/>
      <c r="I1287" s="1"/>
      <c r="J1287" s="1"/>
      <c r="K1287" s="1"/>
      <c r="L1287" s="1"/>
      <c r="M1287" s="1"/>
      <c r="N1287" s="1"/>
      <c r="O1287" s="1"/>
      <c r="P1287" s="3"/>
      <c r="Q1287" s="3"/>
      <c r="R1287" s="3"/>
      <c r="S1287" s="3"/>
    </row>
    <row r="1288" spans="8:19">
      <c r="H1288" s="1"/>
      <c r="I1288" s="1"/>
      <c r="J1288" s="1"/>
      <c r="K1288" s="1"/>
      <c r="L1288" s="1"/>
      <c r="M1288" s="1"/>
      <c r="N1288" s="1"/>
      <c r="O1288" s="1"/>
      <c r="P1288" s="3"/>
      <c r="Q1288" s="3"/>
      <c r="R1288" s="3"/>
      <c r="S1288" s="3"/>
    </row>
    <row r="1289" spans="8:19">
      <c r="H1289" s="1"/>
      <c r="I1289" s="1"/>
      <c r="J1289" s="1"/>
      <c r="K1289" s="1"/>
      <c r="L1289" s="1"/>
      <c r="M1289" s="1"/>
      <c r="N1289" s="1"/>
      <c r="O1289" s="1"/>
      <c r="P1289" s="3"/>
      <c r="Q1289" s="3"/>
      <c r="R1289" s="3"/>
      <c r="S1289" s="3"/>
    </row>
    <row r="1290" spans="8:19">
      <c r="H1290" s="1"/>
      <c r="I1290" s="1"/>
      <c r="J1290" s="1"/>
      <c r="K1290" s="1"/>
      <c r="L1290" s="1"/>
      <c r="M1290" s="1"/>
      <c r="N1290" s="1"/>
      <c r="O1290" s="1"/>
      <c r="P1290" s="3"/>
      <c r="Q1290" s="3"/>
      <c r="R1290" s="3"/>
      <c r="S1290" s="3"/>
    </row>
    <row r="1291" spans="8:19">
      <c r="H1291" s="1"/>
      <c r="I1291" s="1"/>
      <c r="J1291" s="1"/>
      <c r="K1291" s="1"/>
      <c r="L1291" s="1"/>
      <c r="M1291" s="1"/>
      <c r="N1291" s="1"/>
      <c r="O1291" s="1"/>
      <c r="P1291" s="3"/>
      <c r="Q1291" s="3"/>
      <c r="R1291" s="3"/>
      <c r="S1291" s="3"/>
    </row>
    <row r="1292" spans="8:19">
      <c r="H1292" s="1"/>
      <c r="I1292" s="1"/>
      <c r="J1292" s="1"/>
      <c r="K1292" s="1"/>
      <c r="L1292" s="1"/>
      <c r="M1292" s="1"/>
      <c r="N1292" s="1"/>
      <c r="O1292" s="1"/>
      <c r="P1292" s="3"/>
      <c r="Q1292" s="3"/>
      <c r="R1292" s="3"/>
      <c r="S1292" s="3"/>
    </row>
    <row r="1293" spans="8:19">
      <c r="H1293" s="1"/>
      <c r="I1293" s="1"/>
      <c r="J1293" s="1"/>
      <c r="K1293" s="1"/>
      <c r="L1293" s="1"/>
      <c r="M1293" s="1"/>
      <c r="N1293" s="1"/>
      <c r="O1293" s="1"/>
      <c r="P1293" s="3"/>
      <c r="Q1293" s="3"/>
      <c r="R1293" s="3"/>
      <c r="S1293" s="3"/>
    </row>
    <row r="1294" spans="8:19">
      <c r="H1294" s="1"/>
      <c r="I1294" s="1"/>
      <c r="J1294" s="1"/>
      <c r="K1294" s="1"/>
      <c r="L1294" s="1"/>
      <c r="M1294" s="1"/>
      <c r="N1294" s="1"/>
      <c r="O1294" s="1"/>
      <c r="P1294" s="3"/>
      <c r="Q1294" s="3"/>
      <c r="R1294" s="3"/>
      <c r="S1294" s="3"/>
    </row>
    <row r="1295" spans="8:19">
      <c r="H1295" s="1"/>
      <c r="I1295" s="1"/>
      <c r="J1295" s="1"/>
      <c r="K1295" s="1"/>
      <c r="L1295" s="1"/>
      <c r="M1295" s="1"/>
      <c r="N1295" s="1"/>
      <c r="O1295" s="1"/>
      <c r="P1295" s="3"/>
      <c r="Q1295" s="3"/>
      <c r="R1295" s="3"/>
      <c r="S1295" s="3"/>
    </row>
    <row r="1296" spans="8:19">
      <c r="H1296" s="1"/>
      <c r="I1296" s="1"/>
      <c r="J1296" s="1"/>
      <c r="K1296" s="1"/>
      <c r="L1296" s="1"/>
      <c r="M1296" s="1"/>
      <c r="N1296" s="1"/>
      <c r="O1296" s="1"/>
      <c r="P1296" s="3"/>
      <c r="Q1296" s="3"/>
      <c r="R1296" s="3"/>
      <c r="S1296" s="3"/>
    </row>
    <row r="1297" spans="8:19">
      <c r="H1297" s="1"/>
      <c r="I1297" s="1"/>
      <c r="J1297" s="1"/>
      <c r="K1297" s="1"/>
      <c r="L1297" s="1"/>
      <c r="M1297" s="1"/>
      <c r="N1297" s="1"/>
      <c r="O1297" s="1"/>
      <c r="P1297" s="3"/>
      <c r="Q1297" s="3"/>
      <c r="R1297" s="3"/>
      <c r="S1297" s="3"/>
    </row>
    <row r="1298" spans="8:19">
      <c r="H1298" s="1"/>
      <c r="I1298" s="1"/>
      <c r="J1298" s="1"/>
      <c r="K1298" s="1"/>
      <c r="L1298" s="1"/>
      <c r="M1298" s="1"/>
      <c r="N1298" s="1"/>
      <c r="O1298" s="1"/>
      <c r="P1298" s="3"/>
      <c r="Q1298" s="3"/>
      <c r="R1298" s="3"/>
      <c r="S1298" s="3"/>
    </row>
    <row r="1299" spans="8:19">
      <c r="H1299" s="1"/>
      <c r="I1299" s="1"/>
      <c r="J1299" s="1"/>
      <c r="K1299" s="1"/>
      <c r="L1299" s="1"/>
      <c r="M1299" s="1"/>
      <c r="N1299" s="1"/>
      <c r="O1299" s="1"/>
      <c r="P1299" s="3"/>
      <c r="Q1299" s="3"/>
      <c r="R1299" s="3"/>
      <c r="S1299" s="3"/>
    </row>
    <row r="1300" spans="8:19">
      <c r="H1300" s="1"/>
      <c r="I1300" s="1"/>
      <c r="J1300" s="1"/>
      <c r="K1300" s="1"/>
      <c r="L1300" s="1"/>
      <c r="M1300" s="1"/>
      <c r="N1300" s="1"/>
      <c r="O1300" s="1"/>
      <c r="P1300" s="3"/>
      <c r="Q1300" s="3"/>
      <c r="R1300" s="3"/>
      <c r="S1300" s="3"/>
    </row>
    <row r="1301" spans="8:19">
      <c r="H1301" s="1"/>
      <c r="I1301" s="1"/>
      <c r="J1301" s="1"/>
      <c r="K1301" s="1"/>
      <c r="L1301" s="1"/>
      <c r="M1301" s="1"/>
      <c r="N1301" s="1"/>
      <c r="O1301" s="1"/>
      <c r="P1301" s="3"/>
      <c r="Q1301" s="3"/>
      <c r="R1301" s="3"/>
      <c r="S1301" s="3"/>
    </row>
    <row r="1302" spans="8:19">
      <c r="H1302" s="1"/>
      <c r="I1302" s="1"/>
      <c r="J1302" s="1"/>
      <c r="K1302" s="1"/>
      <c r="L1302" s="1"/>
      <c r="M1302" s="1"/>
      <c r="N1302" s="1"/>
      <c r="O1302" s="1"/>
      <c r="P1302" s="3"/>
      <c r="Q1302" s="3"/>
      <c r="R1302" s="3"/>
      <c r="S1302" s="3"/>
    </row>
    <row r="1303" spans="8:19">
      <c r="H1303" s="1"/>
      <c r="I1303" s="1"/>
      <c r="J1303" s="1"/>
      <c r="K1303" s="1"/>
      <c r="L1303" s="1"/>
      <c r="M1303" s="1"/>
      <c r="N1303" s="1"/>
      <c r="O1303" s="1"/>
      <c r="P1303" s="3"/>
      <c r="Q1303" s="3"/>
      <c r="R1303" s="3"/>
      <c r="S1303" s="3"/>
    </row>
    <row r="1304" spans="8:19">
      <c r="H1304" s="1"/>
      <c r="I1304" s="1"/>
      <c r="J1304" s="1"/>
      <c r="K1304" s="1"/>
      <c r="L1304" s="1"/>
      <c r="M1304" s="1"/>
      <c r="N1304" s="1"/>
      <c r="O1304" s="1"/>
      <c r="P1304" s="3"/>
      <c r="Q1304" s="3"/>
      <c r="R1304" s="3"/>
      <c r="S1304" s="3"/>
    </row>
    <row r="1305" spans="8:19">
      <c r="H1305" s="1"/>
      <c r="I1305" s="1"/>
      <c r="J1305" s="1"/>
      <c r="K1305" s="1"/>
      <c r="L1305" s="1"/>
      <c r="M1305" s="1"/>
      <c r="N1305" s="1"/>
      <c r="O1305" s="1"/>
      <c r="P1305" s="3"/>
      <c r="Q1305" s="3"/>
      <c r="R1305" s="3"/>
      <c r="S1305" s="3"/>
    </row>
    <row r="1306" spans="8:19">
      <c r="H1306" s="1"/>
      <c r="I1306" s="1"/>
      <c r="J1306" s="1"/>
      <c r="K1306" s="1"/>
      <c r="L1306" s="1"/>
      <c r="M1306" s="1"/>
      <c r="N1306" s="1"/>
      <c r="O1306" s="1"/>
      <c r="P1306" s="3"/>
      <c r="Q1306" s="3"/>
      <c r="R1306" s="3"/>
      <c r="S1306" s="3"/>
    </row>
    <row r="1307" spans="8:19">
      <c r="H1307" s="1"/>
      <c r="I1307" s="1"/>
      <c r="J1307" s="1"/>
      <c r="K1307" s="1"/>
      <c r="L1307" s="1"/>
      <c r="M1307" s="1"/>
      <c r="N1307" s="1"/>
      <c r="O1307" s="1"/>
      <c r="P1307" s="3"/>
      <c r="Q1307" s="3"/>
      <c r="R1307" s="3"/>
      <c r="S1307" s="3"/>
    </row>
    <row r="1308" spans="8:19">
      <c r="H1308" s="1"/>
      <c r="I1308" s="1"/>
      <c r="J1308" s="1"/>
      <c r="K1308" s="1"/>
      <c r="L1308" s="1"/>
      <c r="M1308" s="1"/>
      <c r="N1308" s="1"/>
      <c r="O1308" s="1"/>
      <c r="P1308" s="3"/>
      <c r="Q1308" s="3"/>
      <c r="R1308" s="3"/>
      <c r="S1308" s="3"/>
    </row>
    <row r="1309" spans="8:19">
      <c r="H1309" s="1"/>
      <c r="I1309" s="1"/>
      <c r="J1309" s="1"/>
      <c r="K1309" s="1"/>
      <c r="L1309" s="1"/>
      <c r="M1309" s="1"/>
      <c r="N1309" s="1"/>
      <c r="O1309" s="1"/>
      <c r="P1309" s="3"/>
      <c r="Q1309" s="3"/>
      <c r="R1309" s="3"/>
      <c r="S1309" s="3"/>
    </row>
    <row r="1310" spans="8:19">
      <c r="H1310" s="1"/>
      <c r="I1310" s="1"/>
      <c r="J1310" s="1"/>
      <c r="K1310" s="1"/>
      <c r="L1310" s="1"/>
      <c r="M1310" s="1"/>
      <c r="N1310" s="1"/>
      <c r="O1310" s="1"/>
      <c r="P1310" s="3"/>
      <c r="Q1310" s="3"/>
      <c r="R1310" s="3"/>
      <c r="S1310" s="3"/>
    </row>
    <row r="1311" spans="8:19">
      <c r="H1311" s="1"/>
      <c r="I1311" s="1"/>
      <c r="J1311" s="1"/>
      <c r="K1311" s="1"/>
      <c r="L1311" s="1"/>
      <c r="M1311" s="1"/>
      <c r="N1311" s="1"/>
      <c r="O1311" s="1"/>
      <c r="P1311" s="3"/>
      <c r="Q1311" s="3"/>
      <c r="R1311" s="3"/>
      <c r="S1311" s="3"/>
    </row>
    <row r="1312" spans="8:19">
      <c r="H1312" s="1"/>
      <c r="I1312" s="1"/>
      <c r="J1312" s="1"/>
      <c r="K1312" s="1"/>
      <c r="L1312" s="1"/>
      <c r="M1312" s="1"/>
      <c r="N1312" s="1"/>
      <c r="O1312" s="1"/>
      <c r="P1312" s="3"/>
      <c r="Q1312" s="3"/>
      <c r="R1312" s="3"/>
      <c r="S1312" s="3"/>
    </row>
    <row r="1313" spans="8:19">
      <c r="H1313" s="1"/>
      <c r="I1313" s="1"/>
      <c r="J1313" s="1"/>
      <c r="K1313" s="1"/>
      <c r="L1313" s="1"/>
      <c r="M1313" s="1"/>
      <c r="N1313" s="1"/>
      <c r="O1313" s="1"/>
      <c r="P1313" s="3"/>
      <c r="Q1313" s="3"/>
      <c r="R1313" s="3"/>
      <c r="S1313" s="3"/>
    </row>
    <row r="1314" spans="8:19">
      <c r="H1314" s="1"/>
      <c r="I1314" s="1"/>
      <c r="J1314" s="1"/>
      <c r="K1314" s="1"/>
      <c r="L1314" s="1"/>
      <c r="M1314" s="1"/>
      <c r="N1314" s="1"/>
      <c r="O1314" s="1"/>
      <c r="P1314" s="3"/>
      <c r="Q1314" s="3"/>
      <c r="R1314" s="3"/>
      <c r="S1314" s="3"/>
    </row>
    <row r="1315" spans="8:19">
      <c r="H1315" s="1"/>
      <c r="I1315" s="1"/>
      <c r="J1315" s="1"/>
      <c r="K1315" s="1"/>
      <c r="L1315" s="1"/>
      <c r="M1315" s="1"/>
      <c r="N1315" s="1"/>
      <c r="O1315" s="1"/>
      <c r="P1315" s="3"/>
      <c r="Q1315" s="3"/>
      <c r="R1315" s="3"/>
      <c r="S1315" s="3"/>
    </row>
    <row r="1316" spans="8:19">
      <c r="H1316" s="1"/>
      <c r="I1316" s="1"/>
      <c r="J1316" s="1"/>
      <c r="K1316" s="1"/>
      <c r="L1316" s="1"/>
      <c r="M1316" s="1"/>
      <c r="N1316" s="1"/>
      <c r="O1316" s="1"/>
      <c r="P1316" s="3"/>
      <c r="Q1316" s="3"/>
      <c r="R1316" s="3"/>
      <c r="S1316" s="3"/>
    </row>
    <row r="1317" spans="8:19">
      <c r="H1317" s="1"/>
      <c r="I1317" s="1"/>
      <c r="J1317" s="1"/>
      <c r="K1317" s="1"/>
      <c r="L1317" s="1"/>
      <c r="M1317" s="1"/>
      <c r="N1317" s="1"/>
      <c r="O1317" s="1"/>
      <c r="P1317" s="3"/>
      <c r="Q1317" s="3"/>
      <c r="R1317" s="3"/>
      <c r="S1317" s="3"/>
    </row>
    <row r="1318" spans="8:19">
      <c r="H1318" s="1"/>
      <c r="I1318" s="1"/>
      <c r="J1318" s="1"/>
      <c r="K1318" s="1"/>
      <c r="L1318" s="1"/>
      <c r="M1318" s="1"/>
      <c r="N1318" s="1"/>
      <c r="O1318" s="1"/>
      <c r="P1318" s="3"/>
      <c r="Q1318" s="3"/>
      <c r="R1318" s="3"/>
      <c r="S1318" s="3"/>
    </row>
    <row r="1319" spans="8:19">
      <c r="H1319" s="1"/>
      <c r="I1319" s="1"/>
      <c r="J1319" s="1"/>
      <c r="K1319" s="1"/>
      <c r="L1319" s="1"/>
      <c r="M1319" s="1"/>
      <c r="N1319" s="1"/>
      <c r="O1319" s="1"/>
      <c r="P1319" s="3"/>
      <c r="Q1319" s="3"/>
      <c r="R1319" s="3"/>
      <c r="S1319" s="3"/>
    </row>
    <row r="1320" spans="8:19">
      <c r="H1320" s="1"/>
      <c r="I1320" s="1"/>
      <c r="J1320" s="1"/>
      <c r="K1320" s="1"/>
      <c r="L1320" s="1"/>
      <c r="M1320" s="1"/>
      <c r="N1320" s="1"/>
      <c r="O1320" s="1"/>
      <c r="P1320" s="3"/>
      <c r="Q1320" s="3"/>
      <c r="R1320" s="3"/>
      <c r="S1320" s="3"/>
    </row>
    <row r="1321" spans="8:19">
      <c r="H1321" s="1"/>
      <c r="I1321" s="1"/>
      <c r="J1321" s="1"/>
      <c r="K1321" s="1"/>
      <c r="L1321" s="1"/>
      <c r="M1321" s="1"/>
      <c r="N1321" s="1"/>
      <c r="O1321" s="1"/>
      <c r="P1321" s="3"/>
      <c r="Q1321" s="3"/>
      <c r="R1321" s="3"/>
      <c r="S1321" s="3"/>
    </row>
    <row r="1322" spans="8:19">
      <c r="H1322" s="1"/>
      <c r="I1322" s="1"/>
      <c r="J1322" s="1"/>
      <c r="K1322" s="1"/>
      <c r="L1322" s="1"/>
      <c r="M1322" s="1"/>
      <c r="N1322" s="1"/>
      <c r="O1322" s="1"/>
      <c r="P1322" s="3"/>
      <c r="Q1322" s="3"/>
      <c r="R1322" s="3"/>
      <c r="S1322" s="3"/>
    </row>
    <row r="1323" spans="8:19">
      <c r="H1323" s="1"/>
      <c r="I1323" s="1"/>
      <c r="J1323" s="1"/>
      <c r="K1323" s="1"/>
      <c r="L1323" s="1"/>
      <c r="M1323" s="1"/>
      <c r="N1323" s="1"/>
      <c r="O1323" s="1"/>
      <c r="P1323" s="3"/>
      <c r="Q1323" s="3"/>
      <c r="R1323" s="3"/>
      <c r="S1323" s="3"/>
    </row>
    <row r="1324" spans="8:19">
      <c r="H1324" s="1"/>
      <c r="I1324" s="1"/>
      <c r="J1324" s="1"/>
      <c r="K1324" s="1"/>
      <c r="L1324" s="1"/>
      <c r="M1324" s="1"/>
      <c r="N1324" s="1"/>
      <c r="O1324" s="1"/>
      <c r="P1324" s="3"/>
      <c r="Q1324" s="3"/>
      <c r="R1324" s="3"/>
      <c r="S1324" s="3"/>
    </row>
    <row r="1325" spans="8:19">
      <c r="H1325" s="1"/>
      <c r="I1325" s="1"/>
      <c r="J1325" s="1"/>
      <c r="K1325" s="1"/>
      <c r="L1325" s="1"/>
      <c r="M1325" s="1"/>
      <c r="N1325" s="1"/>
      <c r="O1325" s="1"/>
      <c r="P1325" s="3"/>
      <c r="Q1325" s="3"/>
      <c r="R1325" s="3"/>
      <c r="S1325" s="3"/>
    </row>
    <row r="1326" spans="8:19">
      <c r="H1326" s="1"/>
      <c r="I1326" s="1"/>
      <c r="J1326" s="1"/>
      <c r="K1326" s="1"/>
      <c r="L1326" s="1"/>
      <c r="M1326" s="1"/>
      <c r="N1326" s="1"/>
      <c r="O1326" s="1"/>
      <c r="P1326" s="3"/>
      <c r="Q1326" s="3"/>
      <c r="R1326" s="3"/>
      <c r="S1326" s="3"/>
    </row>
    <row r="1327" spans="8:19">
      <c r="H1327" s="1"/>
      <c r="I1327" s="1"/>
      <c r="J1327" s="1"/>
      <c r="K1327" s="1"/>
      <c r="L1327" s="1"/>
      <c r="M1327" s="1"/>
      <c r="N1327" s="1"/>
      <c r="O1327" s="1"/>
      <c r="P1327" s="3"/>
      <c r="Q1327" s="3"/>
      <c r="R1327" s="3"/>
      <c r="S1327" s="3"/>
    </row>
    <row r="1328" spans="8:19">
      <c r="H1328" s="1"/>
      <c r="I1328" s="1"/>
      <c r="J1328" s="1"/>
      <c r="K1328" s="1"/>
      <c r="L1328" s="1"/>
      <c r="M1328" s="1"/>
      <c r="N1328" s="1"/>
      <c r="O1328" s="1"/>
      <c r="P1328" s="3"/>
      <c r="Q1328" s="3"/>
      <c r="R1328" s="3"/>
      <c r="S1328" s="3"/>
    </row>
    <row r="1329" spans="8:19">
      <c r="H1329" s="1"/>
      <c r="I1329" s="1"/>
      <c r="J1329" s="1"/>
      <c r="K1329" s="1"/>
      <c r="L1329" s="1"/>
      <c r="M1329" s="1"/>
      <c r="N1329" s="1"/>
      <c r="O1329" s="1"/>
      <c r="P1329" s="3"/>
      <c r="Q1329" s="3"/>
      <c r="R1329" s="3"/>
      <c r="S1329" s="3"/>
    </row>
    <row r="1330" spans="8:19">
      <c r="H1330" s="1"/>
      <c r="I1330" s="1"/>
      <c r="J1330" s="1"/>
      <c r="K1330" s="1"/>
      <c r="L1330" s="1"/>
      <c r="M1330" s="1"/>
      <c r="N1330" s="1"/>
      <c r="O1330" s="1"/>
      <c r="P1330" s="3"/>
      <c r="Q1330" s="3"/>
      <c r="R1330" s="3"/>
      <c r="S1330" s="3"/>
    </row>
    <row r="1331" spans="8:19">
      <c r="H1331" s="1"/>
      <c r="I1331" s="1"/>
      <c r="J1331" s="1"/>
      <c r="K1331" s="1"/>
      <c r="L1331" s="1"/>
      <c r="M1331" s="1"/>
      <c r="N1331" s="1"/>
      <c r="O1331" s="1"/>
      <c r="P1331" s="3"/>
      <c r="Q1331" s="3"/>
      <c r="R1331" s="3"/>
      <c r="S1331" s="3"/>
    </row>
    <row r="1332" spans="8:19">
      <c r="H1332" s="1"/>
      <c r="I1332" s="1"/>
      <c r="J1332" s="1"/>
      <c r="K1332" s="1"/>
      <c r="L1332" s="1"/>
      <c r="M1332" s="1"/>
      <c r="N1332" s="1"/>
      <c r="O1332" s="1"/>
      <c r="P1332" s="3"/>
      <c r="Q1332" s="3"/>
      <c r="R1332" s="3"/>
      <c r="S1332" s="3"/>
    </row>
    <row r="1333" spans="8:19">
      <c r="H1333" s="1"/>
      <c r="I1333" s="1"/>
      <c r="J1333" s="1"/>
      <c r="K1333" s="1"/>
      <c r="L1333" s="1"/>
      <c r="M1333" s="1"/>
      <c r="N1333" s="1"/>
      <c r="O1333" s="1"/>
      <c r="P1333" s="3"/>
      <c r="Q1333" s="3"/>
      <c r="R1333" s="3"/>
      <c r="S1333" s="3"/>
    </row>
    <row r="1334" spans="8:19">
      <c r="H1334" s="1"/>
      <c r="I1334" s="1"/>
      <c r="J1334" s="1"/>
      <c r="K1334" s="1"/>
      <c r="L1334" s="1"/>
      <c r="M1334" s="1"/>
      <c r="N1334" s="1"/>
      <c r="O1334" s="1"/>
      <c r="P1334" s="3"/>
      <c r="Q1334" s="3"/>
      <c r="R1334" s="3"/>
      <c r="S1334" s="3"/>
    </row>
    <row r="1335" spans="8:19">
      <c r="H1335" s="1"/>
      <c r="I1335" s="1"/>
      <c r="J1335" s="1"/>
      <c r="K1335" s="1"/>
      <c r="L1335" s="1"/>
      <c r="M1335" s="1"/>
      <c r="N1335" s="1"/>
      <c r="O1335" s="1"/>
      <c r="P1335" s="3"/>
      <c r="Q1335" s="3"/>
      <c r="R1335" s="3"/>
      <c r="S1335" s="3"/>
    </row>
    <row r="1336" spans="8:19">
      <c r="H1336" s="1"/>
      <c r="I1336" s="1"/>
      <c r="J1336" s="1"/>
      <c r="K1336" s="1"/>
      <c r="L1336" s="1"/>
      <c r="M1336" s="1"/>
      <c r="N1336" s="1"/>
      <c r="O1336" s="1"/>
      <c r="P1336" s="3"/>
      <c r="Q1336" s="3"/>
      <c r="R1336" s="3"/>
      <c r="S1336" s="3"/>
    </row>
    <row r="1337" spans="8:19">
      <c r="H1337" s="1"/>
      <c r="I1337" s="1"/>
      <c r="J1337" s="1"/>
      <c r="K1337" s="1"/>
      <c r="L1337" s="1"/>
      <c r="M1337" s="1"/>
      <c r="N1337" s="1"/>
      <c r="O1337" s="1"/>
      <c r="P1337" s="3"/>
      <c r="Q1337" s="3"/>
      <c r="R1337" s="3"/>
      <c r="S1337" s="3"/>
    </row>
    <row r="1338" spans="8:19">
      <c r="H1338" s="1"/>
      <c r="I1338" s="1"/>
      <c r="J1338" s="1"/>
      <c r="K1338" s="1"/>
      <c r="L1338" s="1"/>
      <c r="M1338" s="1"/>
      <c r="N1338" s="1"/>
      <c r="O1338" s="1"/>
      <c r="P1338" s="3"/>
      <c r="Q1338" s="3"/>
      <c r="R1338" s="3"/>
      <c r="S1338" s="3"/>
    </row>
    <row r="1339" spans="8:19">
      <c r="H1339" s="1"/>
      <c r="I1339" s="1"/>
      <c r="J1339" s="1"/>
      <c r="K1339" s="1"/>
      <c r="L1339" s="1"/>
      <c r="M1339" s="1"/>
      <c r="N1339" s="1"/>
      <c r="O1339" s="1"/>
      <c r="P1339" s="3"/>
      <c r="Q1339" s="3"/>
      <c r="R1339" s="3"/>
      <c r="S1339" s="3"/>
    </row>
    <row r="1340" spans="8:19">
      <c r="H1340" s="1"/>
      <c r="I1340" s="1"/>
      <c r="J1340" s="1"/>
      <c r="K1340" s="1"/>
      <c r="L1340" s="1"/>
      <c r="M1340" s="1"/>
      <c r="N1340" s="1"/>
      <c r="O1340" s="1"/>
      <c r="P1340" s="3"/>
      <c r="Q1340" s="3"/>
      <c r="R1340" s="3"/>
      <c r="S1340" s="3"/>
    </row>
    <row r="1341" spans="8:19">
      <c r="H1341" s="1"/>
      <c r="I1341" s="1"/>
      <c r="J1341" s="1"/>
      <c r="K1341" s="1"/>
      <c r="L1341" s="1"/>
      <c r="M1341" s="1"/>
      <c r="N1341" s="1"/>
      <c r="O1341" s="1"/>
      <c r="P1341" s="3"/>
      <c r="Q1341" s="3"/>
      <c r="R1341" s="3"/>
      <c r="S1341" s="3"/>
    </row>
    <row r="1342" spans="8:19">
      <c r="H1342" s="1"/>
      <c r="I1342" s="1"/>
      <c r="J1342" s="1"/>
      <c r="K1342" s="1"/>
      <c r="L1342" s="1"/>
      <c r="M1342" s="1"/>
      <c r="N1342" s="1"/>
      <c r="O1342" s="1"/>
      <c r="P1342" s="3"/>
      <c r="Q1342" s="3"/>
      <c r="R1342" s="3"/>
      <c r="S1342" s="3"/>
    </row>
    <row r="1343" spans="8:19">
      <c r="H1343" s="1"/>
      <c r="I1343" s="1"/>
      <c r="J1343" s="1"/>
      <c r="K1343" s="1"/>
      <c r="L1343" s="1"/>
      <c r="M1343" s="1"/>
      <c r="N1343" s="1"/>
      <c r="O1343" s="1"/>
      <c r="P1343" s="3"/>
      <c r="Q1343" s="3"/>
      <c r="R1343" s="3"/>
      <c r="S1343" s="3"/>
    </row>
    <row r="1344" spans="8:19">
      <c r="H1344" s="1"/>
      <c r="I1344" s="1"/>
      <c r="J1344" s="1"/>
      <c r="K1344" s="1"/>
      <c r="L1344" s="1"/>
      <c r="M1344" s="1"/>
      <c r="N1344" s="1"/>
      <c r="O1344" s="1"/>
      <c r="P1344" s="3"/>
      <c r="Q1344" s="3"/>
      <c r="R1344" s="3"/>
      <c r="S1344" s="3"/>
    </row>
    <row r="1345" spans="8:19">
      <c r="H1345" s="1"/>
      <c r="I1345" s="1"/>
      <c r="J1345" s="1"/>
      <c r="K1345" s="1"/>
      <c r="L1345" s="1"/>
      <c r="M1345" s="1"/>
      <c r="N1345" s="1"/>
      <c r="O1345" s="1"/>
      <c r="P1345" s="3"/>
      <c r="Q1345" s="3"/>
      <c r="R1345" s="3"/>
      <c r="S1345" s="3"/>
    </row>
    <row r="1346" spans="8:19">
      <c r="H1346" s="1"/>
      <c r="I1346" s="1"/>
      <c r="J1346" s="1"/>
      <c r="K1346" s="1"/>
      <c r="L1346" s="1"/>
      <c r="M1346" s="1"/>
      <c r="N1346" s="1"/>
      <c r="O1346" s="1"/>
      <c r="P1346" s="3"/>
      <c r="Q1346" s="3"/>
      <c r="R1346" s="3"/>
      <c r="S1346" s="3"/>
    </row>
    <row r="1347" spans="8:19">
      <c r="H1347" s="1"/>
      <c r="I1347" s="1"/>
      <c r="J1347" s="1"/>
      <c r="K1347" s="1"/>
      <c r="L1347" s="1"/>
      <c r="M1347" s="1"/>
      <c r="N1347" s="1"/>
      <c r="O1347" s="1"/>
      <c r="P1347" s="3"/>
      <c r="Q1347" s="3"/>
      <c r="R1347" s="3"/>
      <c r="S1347" s="3"/>
    </row>
    <row r="1348" spans="8:19">
      <c r="H1348" s="1"/>
      <c r="I1348" s="1"/>
      <c r="J1348" s="1"/>
      <c r="K1348" s="1"/>
      <c r="L1348" s="1"/>
      <c r="M1348" s="1"/>
      <c r="N1348" s="1"/>
      <c r="O1348" s="1"/>
      <c r="P1348" s="3"/>
      <c r="Q1348" s="3"/>
      <c r="R1348" s="3"/>
      <c r="S1348" s="3"/>
    </row>
    <row r="1349" spans="8:19">
      <c r="H1349" s="1"/>
      <c r="I1349" s="1"/>
      <c r="J1349" s="1"/>
      <c r="K1349" s="1"/>
      <c r="L1349" s="1"/>
      <c r="M1349" s="1"/>
      <c r="N1349" s="1"/>
      <c r="O1349" s="1"/>
      <c r="P1349" s="3"/>
      <c r="Q1349" s="3"/>
      <c r="R1349" s="3"/>
      <c r="S1349" s="3"/>
    </row>
    <row r="1350" spans="8:19">
      <c r="H1350" s="1"/>
      <c r="I1350" s="1"/>
      <c r="J1350" s="1"/>
      <c r="K1350" s="1"/>
      <c r="L1350" s="1"/>
      <c r="M1350" s="1"/>
      <c r="N1350" s="1"/>
      <c r="O1350" s="1"/>
      <c r="P1350" s="3"/>
      <c r="Q1350" s="3"/>
      <c r="R1350" s="3"/>
      <c r="S1350" s="3"/>
    </row>
    <row r="1351" spans="8:19">
      <c r="H1351" s="1"/>
      <c r="I1351" s="1"/>
      <c r="J1351" s="1"/>
      <c r="K1351" s="1"/>
      <c r="L1351" s="1"/>
      <c r="M1351" s="1"/>
      <c r="N1351" s="1"/>
      <c r="O1351" s="1"/>
      <c r="P1351" s="3"/>
      <c r="Q1351" s="3"/>
      <c r="R1351" s="3"/>
      <c r="S1351" s="3"/>
    </row>
    <row r="1352" spans="8:19">
      <c r="H1352" s="1"/>
      <c r="I1352" s="1"/>
      <c r="J1352" s="1"/>
      <c r="K1352" s="1"/>
      <c r="L1352" s="1"/>
      <c r="M1352" s="1"/>
      <c r="N1352" s="1"/>
      <c r="O1352" s="1"/>
      <c r="P1352" s="3"/>
      <c r="Q1352" s="3"/>
      <c r="R1352" s="3"/>
      <c r="S1352" s="3"/>
    </row>
    <row r="1353" spans="8:19">
      <c r="H1353" s="1"/>
      <c r="I1353" s="1"/>
      <c r="J1353" s="1"/>
      <c r="K1353" s="1"/>
      <c r="L1353" s="1"/>
      <c r="M1353" s="1"/>
      <c r="N1353" s="1"/>
      <c r="O1353" s="1"/>
      <c r="P1353" s="3"/>
      <c r="Q1353" s="3"/>
      <c r="R1353" s="3"/>
      <c r="S1353" s="3"/>
    </row>
    <row r="1354" spans="8:19">
      <c r="H1354" s="1"/>
      <c r="I1354" s="1"/>
      <c r="J1354" s="1"/>
      <c r="K1354" s="1"/>
      <c r="L1354" s="1"/>
      <c r="M1354" s="1"/>
      <c r="N1354" s="1"/>
      <c r="O1354" s="1"/>
      <c r="P1354" s="3"/>
      <c r="Q1354" s="3"/>
      <c r="R1354" s="3"/>
      <c r="S1354" s="3"/>
    </row>
    <row r="1355" spans="8:19">
      <c r="H1355" s="1"/>
      <c r="I1355" s="1"/>
      <c r="J1355" s="1"/>
      <c r="K1355" s="1"/>
      <c r="L1355" s="1"/>
      <c r="M1355" s="1"/>
      <c r="N1355" s="1"/>
      <c r="O1355" s="1"/>
      <c r="P1355" s="3"/>
      <c r="Q1355" s="3"/>
      <c r="R1355" s="3"/>
      <c r="S1355" s="3"/>
    </row>
    <row r="1356" spans="8:19">
      <c r="H1356" s="1"/>
      <c r="I1356" s="1"/>
      <c r="J1356" s="1"/>
      <c r="K1356" s="1"/>
      <c r="L1356" s="1"/>
      <c r="M1356" s="1"/>
      <c r="N1356" s="1"/>
      <c r="O1356" s="1"/>
      <c r="P1356" s="3"/>
      <c r="Q1356" s="3"/>
      <c r="R1356" s="3"/>
      <c r="S1356" s="3"/>
    </row>
    <row r="1357" spans="8:19">
      <c r="H1357" s="1"/>
      <c r="I1357" s="1"/>
      <c r="J1357" s="1"/>
      <c r="K1357" s="1"/>
      <c r="L1357" s="1"/>
      <c r="M1357" s="1"/>
      <c r="N1357" s="1"/>
      <c r="O1357" s="1"/>
      <c r="P1357" s="3"/>
      <c r="Q1357" s="3"/>
      <c r="R1357" s="3"/>
      <c r="S1357" s="3"/>
    </row>
    <row r="1358" spans="8:19">
      <c r="H1358" s="1"/>
      <c r="I1358" s="1"/>
      <c r="J1358" s="1"/>
      <c r="K1358" s="1"/>
      <c r="L1358" s="1"/>
      <c r="M1358" s="1"/>
      <c r="N1358" s="1"/>
      <c r="O1358" s="1"/>
      <c r="P1358" s="3"/>
      <c r="Q1358" s="3"/>
      <c r="R1358" s="3"/>
      <c r="S1358" s="3"/>
    </row>
    <row r="1359" spans="8:19">
      <c r="H1359" s="1"/>
      <c r="I1359" s="1"/>
      <c r="J1359" s="1"/>
      <c r="K1359" s="1"/>
      <c r="L1359" s="1"/>
      <c r="M1359" s="1"/>
      <c r="N1359" s="1"/>
      <c r="O1359" s="1"/>
      <c r="P1359" s="3"/>
      <c r="Q1359" s="3"/>
      <c r="R1359" s="3"/>
      <c r="S1359" s="3"/>
    </row>
    <row r="1360" spans="8:19">
      <c r="H1360" s="1"/>
      <c r="I1360" s="1"/>
      <c r="J1360" s="1"/>
      <c r="K1360" s="1"/>
      <c r="L1360" s="1"/>
      <c r="M1360" s="1"/>
      <c r="N1360" s="1"/>
      <c r="O1360" s="1"/>
      <c r="P1360" s="3"/>
      <c r="Q1360" s="3"/>
      <c r="R1360" s="3"/>
      <c r="S1360" s="3"/>
    </row>
    <row r="1361" spans="8:19">
      <c r="H1361" s="1"/>
      <c r="I1361" s="1"/>
      <c r="J1361" s="1"/>
      <c r="K1361" s="1"/>
      <c r="L1361" s="1"/>
      <c r="M1361" s="1"/>
      <c r="N1361" s="1"/>
      <c r="O1361" s="1"/>
      <c r="P1361" s="3"/>
      <c r="Q1361" s="3"/>
      <c r="R1361" s="3"/>
      <c r="S1361" s="3"/>
    </row>
    <row r="1362" spans="8:19">
      <c r="H1362" s="1"/>
      <c r="I1362" s="1"/>
      <c r="J1362" s="1"/>
      <c r="K1362" s="1"/>
      <c r="L1362" s="1"/>
      <c r="M1362" s="1"/>
      <c r="N1362" s="1"/>
      <c r="O1362" s="1"/>
      <c r="P1362" s="3"/>
      <c r="Q1362" s="3"/>
      <c r="R1362" s="3"/>
      <c r="S1362" s="3"/>
    </row>
    <row r="1363" spans="8:19">
      <c r="H1363" s="1"/>
      <c r="I1363" s="1"/>
      <c r="J1363" s="1"/>
      <c r="K1363" s="1"/>
      <c r="L1363" s="1"/>
      <c r="M1363" s="1"/>
      <c r="N1363" s="1"/>
      <c r="O1363" s="1"/>
      <c r="P1363" s="3"/>
      <c r="Q1363" s="3"/>
      <c r="R1363" s="3"/>
      <c r="S1363" s="3"/>
    </row>
    <row r="1364" spans="8:19">
      <c r="H1364" s="1"/>
      <c r="I1364" s="1"/>
      <c r="J1364" s="1"/>
      <c r="K1364" s="1"/>
      <c r="L1364" s="1"/>
      <c r="M1364" s="1"/>
      <c r="N1364" s="1"/>
      <c r="O1364" s="1"/>
      <c r="P1364" s="3"/>
      <c r="Q1364" s="3"/>
      <c r="R1364" s="3"/>
      <c r="S1364" s="3"/>
    </row>
    <row r="1365" spans="8:19">
      <c r="H1365" s="1"/>
      <c r="I1365" s="1"/>
      <c r="J1365" s="1"/>
      <c r="K1365" s="1"/>
      <c r="L1365" s="1"/>
      <c r="M1365" s="1"/>
      <c r="N1365" s="1"/>
      <c r="O1365" s="1"/>
      <c r="P1365" s="3"/>
      <c r="Q1365" s="3"/>
      <c r="R1365" s="3"/>
      <c r="S1365" s="3"/>
    </row>
    <row r="1366" spans="8:19">
      <c r="H1366" s="1"/>
      <c r="I1366" s="1"/>
      <c r="J1366" s="1"/>
      <c r="K1366" s="1"/>
      <c r="L1366" s="1"/>
      <c r="M1366" s="1"/>
      <c r="N1366" s="1"/>
      <c r="O1366" s="1"/>
      <c r="P1366" s="3"/>
      <c r="Q1366" s="3"/>
      <c r="R1366" s="3"/>
      <c r="S1366" s="3"/>
    </row>
    <row r="1367" spans="8:19">
      <c r="H1367" s="1"/>
      <c r="I1367" s="1"/>
      <c r="J1367" s="1"/>
      <c r="K1367" s="1"/>
      <c r="L1367" s="1"/>
      <c r="M1367" s="1"/>
      <c r="N1367" s="1"/>
      <c r="O1367" s="1"/>
      <c r="P1367" s="3"/>
      <c r="Q1367" s="3"/>
      <c r="R1367" s="3"/>
      <c r="S1367" s="3"/>
    </row>
    <row r="1368" spans="8:19">
      <c r="H1368" s="1"/>
      <c r="I1368" s="1"/>
      <c r="J1368" s="1"/>
      <c r="K1368" s="1"/>
      <c r="L1368" s="1"/>
      <c r="M1368" s="1"/>
      <c r="N1368" s="1"/>
      <c r="O1368" s="1"/>
      <c r="P1368" s="3"/>
      <c r="Q1368" s="3"/>
      <c r="R1368" s="3"/>
      <c r="S1368" s="3"/>
    </row>
    <row r="1369" spans="8:19">
      <c r="H1369" s="1"/>
      <c r="I1369" s="1"/>
      <c r="J1369" s="1"/>
      <c r="K1369" s="1"/>
      <c r="L1369" s="1"/>
      <c r="M1369" s="1"/>
      <c r="N1369" s="1"/>
      <c r="O1369" s="1"/>
      <c r="P1369" s="3"/>
      <c r="Q1369" s="3"/>
      <c r="R1369" s="3"/>
      <c r="S1369" s="3"/>
    </row>
    <row r="1370" spans="8:19">
      <c r="H1370" s="1"/>
      <c r="I1370" s="1"/>
      <c r="J1370" s="1"/>
      <c r="K1370" s="1"/>
      <c r="L1370" s="1"/>
      <c r="M1370" s="1"/>
      <c r="N1370" s="1"/>
      <c r="O1370" s="1"/>
      <c r="P1370" s="3"/>
      <c r="Q1370" s="3"/>
      <c r="R1370" s="3"/>
      <c r="S1370" s="3"/>
    </row>
    <row r="1371" spans="8:19">
      <c r="H1371" s="1"/>
      <c r="I1371" s="1"/>
      <c r="J1371" s="1"/>
      <c r="K1371" s="1"/>
      <c r="L1371" s="1"/>
      <c r="M1371" s="1"/>
      <c r="N1371" s="1"/>
      <c r="O1371" s="1"/>
      <c r="P1371" s="3"/>
      <c r="Q1371" s="3"/>
      <c r="R1371" s="3"/>
      <c r="S1371" s="3"/>
    </row>
    <row r="1372" spans="8:19">
      <c r="H1372" s="1"/>
      <c r="I1372" s="1"/>
      <c r="J1372" s="1"/>
      <c r="K1372" s="1"/>
      <c r="L1372" s="1"/>
      <c r="M1372" s="1"/>
      <c r="N1372" s="1"/>
      <c r="O1372" s="1"/>
      <c r="P1372" s="3"/>
      <c r="Q1372" s="3"/>
      <c r="R1372" s="3"/>
      <c r="S1372" s="3"/>
    </row>
    <row r="1373" spans="8:19">
      <c r="H1373" s="1"/>
      <c r="I1373" s="1"/>
      <c r="J1373" s="1"/>
      <c r="K1373" s="1"/>
      <c r="L1373" s="1"/>
      <c r="M1373" s="1"/>
      <c r="N1373" s="1"/>
      <c r="O1373" s="1"/>
      <c r="P1373" s="3"/>
      <c r="Q1373" s="3"/>
      <c r="R1373" s="3"/>
      <c r="S1373" s="3"/>
    </row>
    <row r="1374" spans="8:19">
      <c r="H1374" s="1"/>
      <c r="I1374" s="1"/>
      <c r="J1374" s="1"/>
      <c r="K1374" s="1"/>
      <c r="L1374" s="1"/>
      <c r="M1374" s="1"/>
      <c r="N1374" s="1"/>
      <c r="O1374" s="1"/>
      <c r="P1374" s="3"/>
      <c r="Q1374" s="3"/>
      <c r="R1374" s="3"/>
      <c r="S1374" s="3"/>
    </row>
    <row r="1375" spans="8:19">
      <c r="H1375" s="1"/>
      <c r="I1375" s="1"/>
      <c r="J1375" s="1"/>
      <c r="K1375" s="1"/>
      <c r="L1375" s="1"/>
      <c r="M1375" s="1"/>
      <c r="N1375" s="1"/>
      <c r="O1375" s="1"/>
      <c r="P1375" s="3"/>
      <c r="Q1375" s="3"/>
      <c r="R1375" s="3"/>
      <c r="S1375" s="3"/>
    </row>
    <row r="1376" spans="8:19">
      <c r="H1376" s="1"/>
      <c r="I1376" s="1"/>
      <c r="J1376" s="1"/>
      <c r="K1376" s="1"/>
      <c r="L1376" s="1"/>
      <c r="M1376" s="1"/>
      <c r="N1376" s="1"/>
      <c r="O1376" s="1"/>
      <c r="P1376" s="3"/>
      <c r="Q1376" s="3"/>
      <c r="R1376" s="3"/>
      <c r="S1376" s="3"/>
    </row>
    <row r="1377" spans="8:19">
      <c r="H1377" s="1"/>
      <c r="I1377" s="1"/>
      <c r="J1377" s="1"/>
      <c r="K1377" s="1"/>
      <c r="L1377" s="1"/>
      <c r="M1377" s="1"/>
      <c r="N1377" s="1"/>
      <c r="O1377" s="1"/>
      <c r="P1377" s="3"/>
      <c r="Q1377" s="3"/>
      <c r="R1377" s="3"/>
      <c r="S1377" s="3"/>
    </row>
    <row r="1378" spans="8:19">
      <c r="H1378" s="1"/>
      <c r="I1378" s="1"/>
      <c r="J1378" s="1"/>
      <c r="K1378" s="1"/>
      <c r="L1378" s="1"/>
      <c r="M1378" s="1"/>
      <c r="N1378" s="1"/>
      <c r="O1378" s="1"/>
      <c r="P1378" s="3"/>
      <c r="Q1378" s="3"/>
      <c r="R1378" s="3"/>
      <c r="S1378" s="3"/>
    </row>
    <row r="1379" spans="8:19">
      <c r="H1379" s="1"/>
      <c r="I1379" s="1"/>
      <c r="J1379" s="1"/>
      <c r="K1379" s="1"/>
      <c r="L1379" s="1"/>
      <c r="M1379" s="1"/>
      <c r="N1379" s="1"/>
      <c r="O1379" s="1"/>
      <c r="P1379" s="3"/>
      <c r="Q1379" s="3"/>
      <c r="R1379" s="3"/>
      <c r="S1379" s="3"/>
    </row>
    <row r="1380" spans="8:19">
      <c r="H1380" s="1"/>
      <c r="I1380" s="1"/>
      <c r="J1380" s="1"/>
      <c r="K1380" s="1"/>
      <c r="L1380" s="1"/>
      <c r="M1380" s="1"/>
      <c r="N1380" s="1"/>
      <c r="O1380" s="1"/>
      <c r="P1380" s="3"/>
      <c r="Q1380" s="3"/>
      <c r="R1380" s="3"/>
      <c r="S1380" s="3"/>
    </row>
    <row r="1381" spans="8:19">
      <c r="H1381" s="1"/>
      <c r="I1381" s="1"/>
      <c r="J1381" s="1"/>
      <c r="K1381" s="1"/>
      <c r="L1381" s="1"/>
      <c r="M1381" s="1"/>
      <c r="N1381" s="1"/>
      <c r="O1381" s="1"/>
      <c r="P1381" s="3"/>
      <c r="Q1381" s="3"/>
      <c r="R1381" s="3"/>
      <c r="S1381" s="3"/>
    </row>
    <row r="1382" spans="8:19">
      <c r="H1382" s="1"/>
      <c r="I1382" s="1"/>
      <c r="J1382" s="1"/>
      <c r="K1382" s="1"/>
      <c r="L1382" s="1"/>
      <c r="M1382" s="1"/>
      <c r="N1382" s="1"/>
      <c r="O1382" s="1"/>
      <c r="P1382" s="3"/>
      <c r="Q1382" s="3"/>
      <c r="R1382" s="3"/>
      <c r="S1382" s="3"/>
    </row>
    <row r="1383" spans="8:19">
      <c r="H1383" s="1"/>
      <c r="I1383" s="1"/>
      <c r="J1383" s="1"/>
      <c r="K1383" s="1"/>
      <c r="L1383" s="1"/>
      <c r="M1383" s="1"/>
      <c r="N1383" s="1"/>
      <c r="O1383" s="1"/>
      <c r="P1383" s="3"/>
      <c r="Q1383" s="3"/>
      <c r="R1383" s="3"/>
      <c r="S1383" s="3"/>
    </row>
    <row r="1384" spans="8:19">
      <c r="H1384" s="1"/>
      <c r="I1384" s="1"/>
      <c r="J1384" s="1"/>
      <c r="K1384" s="1"/>
      <c r="L1384" s="1"/>
      <c r="M1384" s="1"/>
      <c r="N1384" s="1"/>
      <c r="O1384" s="1"/>
      <c r="P1384" s="3"/>
      <c r="Q1384" s="3"/>
      <c r="R1384" s="3"/>
      <c r="S1384" s="3"/>
    </row>
    <row r="1385" spans="8:19">
      <c r="H1385" s="1"/>
      <c r="I1385" s="1"/>
      <c r="J1385" s="1"/>
      <c r="K1385" s="1"/>
      <c r="L1385" s="1"/>
      <c r="M1385" s="1"/>
      <c r="N1385" s="1"/>
      <c r="O1385" s="1"/>
      <c r="P1385" s="3"/>
      <c r="Q1385" s="3"/>
      <c r="R1385" s="3"/>
      <c r="S1385" s="3"/>
    </row>
    <row r="1386" spans="8:19">
      <c r="H1386" s="1"/>
      <c r="I1386" s="1"/>
      <c r="J1386" s="1"/>
      <c r="K1386" s="1"/>
      <c r="L1386" s="1"/>
      <c r="M1386" s="1"/>
      <c r="N1386" s="1"/>
      <c r="O1386" s="1"/>
      <c r="P1386" s="3"/>
      <c r="Q1386" s="3"/>
      <c r="R1386" s="3"/>
      <c r="S1386" s="3"/>
    </row>
    <row r="1387" spans="8:19">
      <c r="H1387" s="1"/>
      <c r="I1387" s="1"/>
      <c r="J1387" s="1"/>
      <c r="K1387" s="1"/>
      <c r="L1387" s="1"/>
      <c r="M1387" s="1"/>
      <c r="N1387" s="1"/>
      <c r="O1387" s="1"/>
      <c r="P1387" s="3"/>
      <c r="Q1387" s="3"/>
      <c r="R1387" s="3"/>
      <c r="S1387" s="3"/>
    </row>
    <row r="1388" spans="8:19">
      <c r="H1388" s="1"/>
      <c r="I1388" s="1"/>
      <c r="J1388" s="1"/>
      <c r="K1388" s="1"/>
      <c r="L1388" s="1"/>
      <c r="M1388" s="1"/>
      <c r="N1388" s="1"/>
      <c r="O1388" s="1"/>
      <c r="P1388" s="3"/>
      <c r="Q1388" s="3"/>
      <c r="R1388" s="3"/>
      <c r="S1388" s="3"/>
    </row>
    <row r="1389" spans="8:19">
      <c r="H1389" s="1"/>
      <c r="I1389" s="1"/>
      <c r="J1389" s="1"/>
      <c r="K1389" s="1"/>
      <c r="L1389" s="1"/>
      <c r="M1389" s="1"/>
      <c r="N1389" s="1"/>
      <c r="O1389" s="1"/>
      <c r="P1389" s="3"/>
      <c r="Q1389" s="3"/>
      <c r="R1389" s="3"/>
      <c r="S1389" s="3"/>
    </row>
    <row r="1390" spans="8:19">
      <c r="H1390" s="1"/>
      <c r="I1390" s="1"/>
      <c r="J1390" s="1"/>
      <c r="K1390" s="1"/>
      <c r="L1390" s="1"/>
      <c r="M1390" s="1"/>
      <c r="N1390" s="1"/>
      <c r="O1390" s="1"/>
      <c r="P1390" s="3"/>
      <c r="Q1390" s="3"/>
      <c r="R1390" s="3"/>
      <c r="S1390" s="3"/>
    </row>
    <row r="1391" spans="8:19">
      <c r="H1391" s="1"/>
      <c r="I1391" s="1"/>
      <c r="J1391" s="1"/>
      <c r="K1391" s="1"/>
      <c r="L1391" s="1"/>
      <c r="M1391" s="1"/>
      <c r="N1391" s="1"/>
      <c r="O1391" s="1"/>
      <c r="P1391" s="3"/>
      <c r="Q1391" s="3"/>
      <c r="R1391" s="3"/>
      <c r="S1391" s="3"/>
    </row>
    <row r="1392" spans="8:19">
      <c r="H1392" s="1"/>
      <c r="I1392" s="1"/>
      <c r="J1392" s="1"/>
      <c r="K1392" s="1"/>
      <c r="L1392" s="1"/>
      <c r="M1392" s="1"/>
      <c r="N1392" s="1"/>
      <c r="O1392" s="1"/>
      <c r="P1392" s="3"/>
      <c r="Q1392" s="3"/>
      <c r="R1392" s="3"/>
      <c r="S1392" s="3"/>
    </row>
    <row r="1393" spans="8:19">
      <c r="H1393" s="1"/>
      <c r="I1393" s="1"/>
      <c r="J1393" s="1"/>
      <c r="K1393" s="1"/>
      <c r="L1393" s="1"/>
      <c r="M1393" s="1"/>
      <c r="N1393" s="1"/>
      <c r="O1393" s="1"/>
      <c r="P1393" s="3"/>
      <c r="Q1393" s="3"/>
      <c r="R1393" s="3"/>
      <c r="S1393" s="3"/>
    </row>
    <row r="1394" spans="8:19">
      <c r="H1394" s="1"/>
      <c r="I1394" s="1"/>
      <c r="J1394" s="1"/>
      <c r="K1394" s="1"/>
      <c r="L1394" s="1"/>
      <c r="M1394" s="1"/>
      <c r="N1394" s="1"/>
      <c r="O1394" s="1"/>
      <c r="P1394" s="3"/>
      <c r="Q1394" s="3"/>
      <c r="R1394" s="3"/>
      <c r="S1394" s="3"/>
    </row>
    <row r="1395" spans="8:19">
      <c r="H1395" s="1"/>
      <c r="I1395" s="1"/>
      <c r="J1395" s="1"/>
      <c r="K1395" s="1"/>
      <c r="L1395" s="1"/>
      <c r="M1395" s="1"/>
      <c r="N1395" s="1"/>
      <c r="O1395" s="1"/>
      <c r="P1395" s="3"/>
      <c r="Q1395" s="3"/>
      <c r="R1395" s="3"/>
      <c r="S1395" s="3"/>
    </row>
    <row r="1396" spans="8:19">
      <c r="H1396" s="1"/>
      <c r="I1396" s="1"/>
      <c r="J1396" s="1"/>
      <c r="K1396" s="1"/>
      <c r="L1396" s="1"/>
      <c r="M1396" s="1"/>
      <c r="N1396" s="1"/>
      <c r="O1396" s="1"/>
      <c r="P1396" s="3"/>
      <c r="Q1396" s="3"/>
      <c r="R1396" s="3"/>
      <c r="S1396" s="3"/>
    </row>
    <row r="1397" spans="8:19">
      <c r="H1397" s="1"/>
      <c r="I1397" s="1"/>
      <c r="J1397" s="1"/>
      <c r="K1397" s="1"/>
      <c r="L1397" s="1"/>
      <c r="M1397" s="1"/>
      <c r="N1397" s="1"/>
      <c r="O1397" s="1"/>
      <c r="P1397" s="3"/>
      <c r="Q1397" s="3"/>
      <c r="R1397" s="3"/>
      <c r="S1397" s="3"/>
    </row>
    <row r="1398" spans="8:19">
      <c r="H1398" s="1"/>
      <c r="I1398" s="1"/>
      <c r="J1398" s="1"/>
      <c r="K1398" s="1"/>
      <c r="L1398" s="1"/>
      <c r="M1398" s="1"/>
      <c r="N1398" s="1"/>
      <c r="O1398" s="1"/>
      <c r="P1398" s="3"/>
      <c r="Q1398" s="3"/>
      <c r="R1398" s="3"/>
      <c r="S1398" s="3"/>
    </row>
    <row r="1399" spans="8:19">
      <c r="H1399" s="1"/>
      <c r="I1399" s="1"/>
      <c r="J1399" s="1"/>
      <c r="K1399" s="1"/>
      <c r="L1399" s="1"/>
      <c r="M1399" s="1"/>
      <c r="N1399" s="1"/>
      <c r="O1399" s="1"/>
      <c r="P1399" s="3"/>
      <c r="Q1399" s="3"/>
      <c r="R1399" s="3"/>
      <c r="S1399" s="3"/>
    </row>
    <row r="1400" spans="8:19">
      <c r="H1400" s="1"/>
      <c r="I1400" s="1"/>
      <c r="J1400" s="1"/>
      <c r="K1400" s="1"/>
      <c r="L1400" s="1"/>
      <c r="M1400" s="1"/>
      <c r="N1400" s="1"/>
      <c r="O1400" s="1"/>
      <c r="P1400" s="3"/>
      <c r="Q1400" s="3"/>
      <c r="R1400" s="3"/>
      <c r="S1400" s="3"/>
    </row>
    <row r="1401" spans="8:19">
      <c r="H1401" s="1"/>
      <c r="I1401" s="1"/>
      <c r="J1401" s="1"/>
      <c r="K1401" s="1"/>
      <c r="L1401" s="1"/>
      <c r="M1401" s="1"/>
      <c r="N1401" s="1"/>
      <c r="O1401" s="1"/>
      <c r="P1401" s="3"/>
      <c r="Q1401" s="3"/>
      <c r="R1401" s="3"/>
      <c r="S1401" s="3"/>
    </row>
    <row r="1402" spans="8:19">
      <c r="H1402" s="1"/>
      <c r="I1402" s="1"/>
      <c r="J1402" s="1"/>
      <c r="K1402" s="1"/>
      <c r="L1402" s="1"/>
      <c r="M1402" s="1"/>
      <c r="N1402" s="1"/>
      <c r="O1402" s="1"/>
      <c r="P1402" s="3"/>
      <c r="Q1402" s="3"/>
      <c r="R1402" s="3"/>
      <c r="S1402" s="3"/>
    </row>
    <row r="1403" spans="8:19">
      <c r="H1403" s="1"/>
      <c r="I1403" s="1"/>
      <c r="J1403" s="1"/>
      <c r="K1403" s="1"/>
      <c r="L1403" s="1"/>
      <c r="M1403" s="1"/>
      <c r="N1403" s="1"/>
      <c r="O1403" s="1"/>
      <c r="P1403" s="3"/>
      <c r="Q1403" s="3"/>
      <c r="R1403" s="3"/>
      <c r="S1403" s="3"/>
    </row>
    <row r="1404" spans="8:19">
      <c r="H1404" s="1"/>
      <c r="I1404" s="1"/>
      <c r="J1404" s="1"/>
      <c r="K1404" s="1"/>
      <c r="L1404" s="1"/>
      <c r="M1404" s="1"/>
      <c r="N1404" s="1"/>
      <c r="O1404" s="1"/>
      <c r="P1404" s="3"/>
      <c r="Q1404" s="3"/>
      <c r="R1404" s="3"/>
      <c r="S1404" s="3"/>
    </row>
    <row r="1405" spans="8:19">
      <c r="H1405" s="1"/>
      <c r="I1405" s="1"/>
      <c r="J1405" s="1"/>
      <c r="K1405" s="1"/>
      <c r="L1405" s="1"/>
      <c r="M1405" s="1"/>
      <c r="N1405" s="1"/>
      <c r="O1405" s="1"/>
      <c r="P1405" s="3"/>
      <c r="Q1405" s="3"/>
      <c r="R1405" s="3"/>
      <c r="S1405" s="3"/>
    </row>
    <row r="1406" spans="8:19">
      <c r="H1406" s="1"/>
      <c r="I1406" s="1"/>
      <c r="J1406" s="1"/>
      <c r="K1406" s="1"/>
      <c r="L1406" s="1"/>
      <c r="M1406" s="1"/>
      <c r="N1406" s="1"/>
      <c r="O1406" s="1"/>
      <c r="P1406" s="3"/>
      <c r="Q1406" s="3"/>
      <c r="R1406" s="3"/>
      <c r="S1406" s="3"/>
    </row>
    <row r="1407" spans="8:19">
      <c r="H1407" s="1"/>
      <c r="I1407" s="1"/>
      <c r="J1407" s="1"/>
      <c r="K1407" s="1"/>
      <c r="L1407" s="1"/>
      <c r="M1407" s="1"/>
      <c r="N1407" s="1"/>
      <c r="O1407" s="1"/>
      <c r="P1407" s="3"/>
      <c r="Q1407" s="3"/>
      <c r="R1407" s="3"/>
      <c r="S1407" s="3"/>
    </row>
    <row r="1408" spans="8:19">
      <c r="H1408" s="1"/>
      <c r="I1408" s="1"/>
      <c r="J1408" s="1"/>
      <c r="K1408" s="1"/>
      <c r="L1408" s="1"/>
      <c r="M1408" s="1"/>
      <c r="N1408" s="1"/>
      <c r="O1408" s="1"/>
      <c r="P1408" s="3"/>
      <c r="Q1408" s="3"/>
      <c r="R1408" s="3"/>
      <c r="S1408" s="3"/>
    </row>
    <row r="1409" spans="8:19">
      <c r="H1409" s="1"/>
      <c r="I1409" s="1"/>
      <c r="J1409" s="1"/>
      <c r="K1409" s="1"/>
      <c r="L1409" s="1"/>
      <c r="M1409" s="1"/>
      <c r="N1409" s="1"/>
      <c r="O1409" s="1"/>
      <c r="P1409" s="3"/>
      <c r="Q1409" s="3"/>
      <c r="R1409" s="3"/>
      <c r="S1409" s="3"/>
    </row>
    <row r="1410" spans="8:19">
      <c r="H1410" s="1"/>
      <c r="I1410" s="1"/>
      <c r="J1410" s="1"/>
      <c r="K1410" s="1"/>
      <c r="L1410" s="1"/>
      <c r="M1410" s="1"/>
      <c r="N1410" s="1"/>
      <c r="O1410" s="1"/>
      <c r="P1410" s="3"/>
      <c r="Q1410" s="3"/>
      <c r="R1410" s="3"/>
      <c r="S1410" s="3"/>
    </row>
    <row r="1411" spans="8:19">
      <c r="H1411" s="1"/>
      <c r="I1411" s="1"/>
      <c r="J1411" s="1"/>
      <c r="K1411" s="1"/>
      <c r="L1411" s="1"/>
      <c r="M1411" s="1"/>
      <c r="N1411" s="1"/>
      <c r="O1411" s="1"/>
      <c r="P1411" s="3"/>
      <c r="Q1411" s="3"/>
      <c r="R1411" s="3"/>
      <c r="S1411" s="3"/>
    </row>
    <row r="1412" spans="8:19">
      <c r="H1412" s="1"/>
      <c r="I1412" s="1"/>
      <c r="J1412" s="1"/>
      <c r="K1412" s="1"/>
      <c r="L1412" s="1"/>
      <c r="M1412" s="1"/>
      <c r="N1412" s="1"/>
      <c r="O1412" s="1"/>
      <c r="P1412" s="3"/>
      <c r="Q1412" s="3"/>
      <c r="R1412" s="3"/>
      <c r="S1412" s="3"/>
    </row>
    <row r="1413" spans="8:19">
      <c r="H1413" s="1"/>
      <c r="I1413" s="1"/>
      <c r="J1413" s="1"/>
      <c r="K1413" s="1"/>
      <c r="L1413" s="1"/>
      <c r="M1413" s="1"/>
      <c r="N1413" s="1"/>
      <c r="O1413" s="1"/>
      <c r="P1413" s="3"/>
      <c r="Q1413" s="3"/>
      <c r="R1413" s="3"/>
      <c r="S1413" s="3"/>
    </row>
    <row r="1414" spans="8:19">
      <c r="H1414" s="1"/>
      <c r="I1414" s="1"/>
      <c r="J1414" s="1"/>
      <c r="K1414" s="1"/>
      <c r="L1414" s="1"/>
      <c r="M1414" s="1"/>
      <c r="N1414" s="1"/>
      <c r="O1414" s="1"/>
      <c r="P1414" s="3"/>
      <c r="Q1414" s="3"/>
      <c r="R1414" s="3"/>
      <c r="S1414" s="3"/>
    </row>
    <row r="1415" spans="8:19">
      <c r="H1415" s="1"/>
      <c r="I1415" s="1"/>
      <c r="J1415" s="1"/>
      <c r="K1415" s="1"/>
      <c r="L1415" s="1"/>
      <c r="M1415" s="1"/>
      <c r="N1415" s="1"/>
      <c r="O1415" s="1"/>
      <c r="P1415" s="3"/>
      <c r="Q1415" s="3"/>
      <c r="R1415" s="3"/>
      <c r="S1415" s="3"/>
    </row>
    <row r="1416" spans="8:19">
      <c r="H1416" s="1"/>
      <c r="I1416" s="1"/>
      <c r="J1416" s="1"/>
      <c r="K1416" s="1"/>
      <c r="L1416" s="1"/>
      <c r="M1416" s="1"/>
      <c r="N1416" s="1"/>
      <c r="O1416" s="1"/>
      <c r="P1416" s="3"/>
      <c r="Q1416" s="3"/>
      <c r="R1416" s="3"/>
      <c r="S1416" s="3"/>
    </row>
    <row r="1417" spans="8:19">
      <c r="H1417" s="1"/>
      <c r="I1417" s="1"/>
      <c r="J1417" s="1"/>
      <c r="K1417" s="1"/>
      <c r="L1417" s="1"/>
      <c r="M1417" s="1"/>
      <c r="N1417" s="1"/>
      <c r="O1417" s="1"/>
      <c r="P1417" s="3"/>
      <c r="Q1417" s="3"/>
      <c r="R1417" s="3"/>
      <c r="S1417" s="3"/>
    </row>
    <row r="1418" spans="8:19">
      <c r="H1418" s="1"/>
      <c r="I1418" s="1"/>
      <c r="J1418" s="1"/>
      <c r="K1418" s="1"/>
      <c r="L1418" s="1"/>
      <c r="M1418" s="1"/>
      <c r="N1418" s="1"/>
      <c r="O1418" s="1"/>
      <c r="P1418" s="3"/>
      <c r="Q1418" s="3"/>
      <c r="R1418" s="3"/>
      <c r="S1418" s="3"/>
    </row>
    <row r="1419" spans="8:19">
      <c r="H1419" s="1"/>
      <c r="I1419" s="1"/>
      <c r="J1419" s="1"/>
      <c r="K1419" s="1"/>
      <c r="L1419" s="1"/>
      <c r="M1419" s="1"/>
      <c r="N1419" s="1"/>
      <c r="O1419" s="1"/>
      <c r="P1419" s="3"/>
      <c r="Q1419" s="3"/>
      <c r="R1419" s="3"/>
      <c r="S1419" s="3"/>
    </row>
    <row r="1420" spans="8:19">
      <c r="H1420" s="1"/>
      <c r="I1420" s="1"/>
      <c r="J1420" s="1"/>
      <c r="K1420" s="1"/>
      <c r="L1420" s="1"/>
      <c r="M1420" s="1"/>
      <c r="N1420" s="1"/>
      <c r="O1420" s="1"/>
      <c r="P1420" s="3"/>
      <c r="Q1420" s="3"/>
      <c r="R1420" s="3"/>
      <c r="S1420" s="3"/>
    </row>
    <row r="1421" spans="8:19">
      <c r="H1421" s="1"/>
      <c r="I1421" s="1"/>
      <c r="J1421" s="1"/>
      <c r="K1421" s="1"/>
      <c r="L1421" s="1"/>
      <c r="M1421" s="1"/>
      <c r="N1421" s="1"/>
      <c r="O1421" s="1"/>
      <c r="P1421" s="3"/>
      <c r="Q1421" s="3"/>
      <c r="R1421" s="3"/>
      <c r="S1421" s="3"/>
    </row>
    <row r="1422" spans="8:19">
      <c r="H1422" s="1"/>
      <c r="I1422" s="1"/>
      <c r="J1422" s="1"/>
      <c r="K1422" s="1"/>
      <c r="L1422" s="1"/>
      <c r="M1422" s="1"/>
      <c r="N1422" s="1"/>
      <c r="O1422" s="1"/>
      <c r="P1422" s="3"/>
      <c r="Q1422" s="3"/>
      <c r="R1422" s="3"/>
      <c r="S1422" s="3"/>
    </row>
    <row r="1423" spans="8:19">
      <c r="H1423" s="1"/>
      <c r="I1423" s="1"/>
      <c r="J1423" s="1"/>
      <c r="K1423" s="1"/>
      <c r="L1423" s="1"/>
      <c r="M1423" s="1"/>
      <c r="N1423" s="1"/>
      <c r="O1423" s="1"/>
      <c r="P1423" s="3"/>
      <c r="Q1423" s="3"/>
      <c r="R1423" s="3"/>
      <c r="S1423" s="3"/>
    </row>
    <row r="1424" spans="8:19">
      <c r="H1424" s="1"/>
      <c r="I1424" s="1"/>
      <c r="J1424" s="1"/>
      <c r="K1424" s="1"/>
      <c r="L1424" s="1"/>
      <c r="M1424" s="1"/>
      <c r="N1424" s="1"/>
      <c r="O1424" s="1"/>
      <c r="P1424" s="3"/>
      <c r="Q1424" s="3"/>
      <c r="R1424" s="3"/>
      <c r="S1424" s="3"/>
    </row>
    <row r="1425" spans="8:19">
      <c r="H1425" s="1"/>
      <c r="I1425" s="1"/>
      <c r="J1425" s="1"/>
      <c r="K1425" s="1"/>
      <c r="L1425" s="1"/>
      <c r="M1425" s="1"/>
      <c r="N1425" s="1"/>
      <c r="O1425" s="1"/>
      <c r="P1425" s="3"/>
      <c r="Q1425" s="3"/>
      <c r="R1425" s="3"/>
      <c r="S1425" s="3"/>
    </row>
    <row r="1426" spans="8:19">
      <c r="H1426" s="1"/>
      <c r="I1426" s="1"/>
      <c r="J1426" s="1"/>
      <c r="K1426" s="1"/>
      <c r="L1426" s="1"/>
      <c r="M1426" s="1"/>
      <c r="N1426" s="1"/>
      <c r="O1426" s="1"/>
      <c r="P1426" s="3"/>
      <c r="Q1426" s="3"/>
      <c r="R1426" s="3"/>
      <c r="S1426" s="3"/>
    </row>
    <row r="1427" spans="8:19">
      <c r="H1427" s="1"/>
      <c r="I1427" s="1"/>
      <c r="J1427" s="1"/>
      <c r="K1427" s="1"/>
      <c r="L1427" s="1"/>
      <c r="M1427" s="1"/>
      <c r="N1427" s="1"/>
      <c r="O1427" s="1"/>
      <c r="P1427" s="3"/>
      <c r="Q1427" s="3"/>
      <c r="R1427" s="3"/>
      <c r="S1427" s="3"/>
    </row>
    <row r="1428" spans="8:19">
      <c r="H1428" s="1"/>
      <c r="I1428" s="1"/>
      <c r="J1428" s="1"/>
      <c r="K1428" s="1"/>
      <c r="L1428" s="1"/>
      <c r="M1428" s="1"/>
      <c r="N1428" s="1"/>
      <c r="O1428" s="1"/>
      <c r="P1428" s="3"/>
      <c r="Q1428" s="3"/>
      <c r="R1428" s="3"/>
      <c r="S1428" s="3"/>
    </row>
    <row r="1429" spans="8:19">
      <c r="H1429" s="1"/>
      <c r="I1429" s="1"/>
      <c r="J1429" s="1"/>
      <c r="K1429" s="1"/>
      <c r="L1429" s="1"/>
      <c r="M1429" s="1"/>
      <c r="N1429" s="1"/>
      <c r="O1429" s="1"/>
      <c r="P1429" s="3"/>
      <c r="Q1429" s="3"/>
      <c r="R1429" s="3"/>
      <c r="S1429" s="3"/>
    </row>
    <row r="1430" spans="8:19">
      <c r="H1430" s="1"/>
      <c r="I1430" s="1"/>
      <c r="J1430" s="1"/>
      <c r="K1430" s="1"/>
      <c r="L1430" s="1"/>
      <c r="M1430" s="1"/>
      <c r="N1430" s="1"/>
      <c r="O1430" s="1"/>
      <c r="P1430" s="3"/>
      <c r="Q1430" s="3"/>
      <c r="R1430" s="3"/>
      <c r="S1430" s="3"/>
    </row>
    <row r="1431" spans="8:19">
      <c r="H1431" s="1"/>
      <c r="I1431" s="1"/>
      <c r="J1431" s="1"/>
      <c r="K1431" s="1"/>
      <c r="L1431" s="1"/>
      <c r="M1431" s="1"/>
      <c r="N1431" s="1"/>
      <c r="O1431" s="1"/>
      <c r="P1431" s="3"/>
      <c r="Q1431" s="3"/>
      <c r="R1431" s="3"/>
      <c r="S1431" s="3"/>
    </row>
    <row r="1432" spans="8:19">
      <c r="H1432" s="1"/>
      <c r="I1432" s="1"/>
      <c r="J1432" s="1"/>
      <c r="K1432" s="1"/>
      <c r="L1432" s="1"/>
      <c r="M1432" s="1"/>
      <c r="N1432" s="1"/>
      <c r="O1432" s="1"/>
      <c r="P1432" s="3"/>
      <c r="Q1432" s="3"/>
      <c r="R1432" s="3"/>
      <c r="S1432" s="3"/>
    </row>
    <row r="1433" spans="8:19">
      <c r="H1433" s="1"/>
      <c r="I1433" s="1"/>
      <c r="J1433" s="1"/>
      <c r="K1433" s="1"/>
      <c r="L1433" s="1"/>
      <c r="M1433" s="1"/>
      <c r="N1433" s="1"/>
      <c r="O1433" s="1"/>
      <c r="P1433" s="3"/>
      <c r="Q1433" s="3"/>
      <c r="R1433" s="3"/>
      <c r="S1433" s="3"/>
    </row>
    <row r="1434" spans="8:19">
      <c r="H1434" s="1"/>
      <c r="I1434" s="1"/>
      <c r="J1434" s="1"/>
      <c r="K1434" s="1"/>
      <c r="L1434" s="1"/>
      <c r="M1434" s="1"/>
      <c r="N1434" s="1"/>
      <c r="O1434" s="1"/>
      <c r="P1434" s="3"/>
      <c r="Q1434" s="3"/>
      <c r="R1434" s="3"/>
      <c r="S1434" s="3"/>
    </row>
    <row r="1435" spans="8:19">
      <c r="H1435" s="1"/>
      <c r="I1435" s="1"/>
      <c r="J1435" s="1"/>
      <c r="K1435" s="1"/>
      <c r="L1435" s="1"/>
      <c r="M1435" s="1"/>
      <c r="N1435" s="1"/>
      <c r="O1435" s="1"/>
      <c r="P1435" s="3"/>
      <c r="Q1435" s="3"/>
      <c r="R1435" s="3"/>
      <c r="S1435" s="3"/>
    </row>
    <row r="1436" spans="8:19">
      <c r="H1436" s="1"/>
      <c r="I1436" s="1"/>
      <c r="J1436" s="1"/>
      <c r="K1436" s="1"/>
      <c r="L1436" s="1"/>
      <c r="M1436" s="1"/>
      <c r="N1436" s="1"/>
      <c r="O1436" s="1"/>
      <c r="P1436" s="3"/>
      <c r="Q1436" s="3"/>
      <c r="R1436" s="3"/>
      <c r="S1436" s="3"/>
    </row>
    <row r="1437" spans="8:19">
      <c r="H1437" s="1"/>
      <c r="I1437" s="1"/>
      <c r="J1437" s="1"/>
      <c r="K1437" s="1"/>
      <c r="L1437" s="1"/>
      <c r="M1437" s="1"/>
      <c r="N1437" s="1"/>
      <c r="O1437" s="1"/>
      <c r="P1437" s="3"/>
      <c r="Q1437" s="3"/>
      <c r="R1437" s="3"/>
      <c r="S1437" s="3"/>
    </row>
    <row r="1438" spans="8:19">
      <c r="H1438" s="1"/>
      <c r="I1438" s="1"/>
      <c r="J1438" s="1"/>
      <c r="K1438" s="1"/>
      <c r="L1438" s="1"/>
      <c r="M1438" s="1"/>
      <c r="N1438" s="1"/>
      <c r="O1438" s="1"/>
      <c r="P1438" s="3"/>
      <c r="Q1438" s="3"/>
      <c r="R1438" s="3"/>
      <c r="S1438" s="3"/>
    </row>
    <row r="1439" spans="8:19">
      <c r="H1439" s="1"/>
      <c r="I1439" s="1"/>
      <c r="J1439" s="1"/>
      <c r="K1439" s="1"/>
      <c r="L1439" s="1"/>
      <c r="M1439" s="1"/>
      <c r="N1439" s="1"/>
      <c r="O1439" s="1"/>
      <c r="P1439" s="3"/>
      <c r="Q1439" s="3"/>
      <c r="R1439" s="3"/>
      <c r="S1439" s="3"/>
    </row>
    <row r="1440" spans="8:19">
      <c r="H1440" s="1"/>
      <c r="I1440" s="1"/>
      <c r="J1440" s="1"/>
      <c r="K1440" s="1"/>
      <c r="L1440" s="1"/>
      <c r="M1440" s="1"/>
      <c r="N1440" s="1"/>
      <c r="O1440" s="1"/>
      <c r="P1440" s="3"/>
      <c r="Q1440" s="3"/>
      <c r="R1440" s="3"/>
      <c r="S1440" s="3"/>
    </row>
    <row r="1441" spans="8:19">
      <c r="H1441" s="1"/>
      <c r="I1441" s="1"/>
      <c r="J1441" s="1"/>
      <c r="K1441" s="1"/>
      <c r="L1441" s="1"/>
      <c r="M1441" s="1"/>
      <c r="N1441" s="1"/>
      <c r="O1441" s="1"/>
      <c r="P1441" s="3"/>
      <c r="Q1441" s="3"/>
      <c r="R1441" s="3"/>
      <c r="S1441" s="3"/>
    </row>
    <row r="1442" spans="8:19">
      <c r="H1442" s="1"/>
      <c r="I1442" s="1"/>
      <c r="J1442" s="1"/>
      <c r="K1442" s="1"/>
      <c r="L1442" s="1"/>
      <c r="M1442" s="1"/>
      <c r="N1442" s="1"/>
      <c r="O1442" s="1"/>
      <c r="P1442" s="3"/>
      <c r="Q1442" s="3"/>
      <c r="R1442" s="3"/>
      <c r="S1442" s="3"/>
    </row>
    <row r="1443" spans="8:19">
      <c r="H1443" s="1"/>
      <c r="I1443" s="1"/>
      <c r="J1443" s="1"/>
      <c r="K1443" s="1"/>
      <c r="L1443" s="1"/>
      <c r="M1443" s="1"/>
      <c r="N1443" s="1"/>
      <c r="O1443" s="1"/>
      <c r="P1443" s="3"/>
      <c r="Q1443" s="3"/>
      <c r="R1443" s="3"/>
      <c r="S1443" s="3"/>
    </row>
    <row r="1444" spans="8:19">
      <c r="H1444" s="1"/>
      <c r="I1444" s="1"/>
      <c r="J1444" s="1"/>
      <c r="K1444" s="1"/>
      <c r="L1444" s="1"/>
      <c r="M1444" s="1"/>
      <c r="N1444" s="1"/>
      <c r="O1444" s="1"/>
      <c r="P1444" s="3"/>
      <c r="Q1444" s="3"/>
      <c r="R1444" s="3"/>
      <c r="S1444" s="3"/>
    </row>
    <row r="1445" spans="8:19">
      <c r="H1445" s="1"/>
      <c r="I1445" s="1"/>
      <c r="J1445" s="1"/>
      <c r="K1445" s="1"/>
      <c r="L1445" s="1"/>
      <c r="M1445" s="1"/>
      <c r="N1445" s="1"/>
      <c r="O1445" s="1"/>
      <c r="P1445" s="3"/>
      <c r="Q1445" s="3"/>
      <c r="R1445" s="3"/>
      <c r="S1445" s="3"/>
    </row>
    <row r="1446" spans="8:19">
      <c r="H1446" s="1"/>
      <c r="I1446" s="1"/>
      <c r="J1446" s="1"/>
      <c r="K1446" s="1"/>
      <c r="L1446" s="1"/>
      <c r="M1446" s="1"/>
      <c r="N1446" s="1"/>
      <c r="O1446" s="1"/>
      <c r="P1446" s="3"/>
      <c r="Q1446" s="3"/>
      <c r="R1446" s="3"/>
      <c r="S1446" s="3"/>
    </row>
    <row r="1447" spans="8:19">
      <c r="H1447" s="1"/>
      <c r="I1447" s="1"/>
      <c r="J1447" s="1"/>
      <c r="K1447" s="1"/>
      <c r="L1447" s="1"/>
      <c r="M1447" s="1"/>
      <c r="N1447" s="1"/>
      <c r="O1447" s="1"/>
      <c r="P1447" s="3"/>
      <c r="Q1447" s="3"/>
      <c r="R1447" s="3"/>
      <c r="S1447" s="3"/>
    </row>
    <row r="1448" spans="8:19">
      <c r="H1448" s="1"/>
      <c r="I1448" s="1"/>
      <c r="J1448" s="1"/>
      <c r="K1448" s="1"/>
      <c r="L1448" s="1"/>
      <c r="M1448" s="1"/>
      <c r="N1448" s="1"/>
      <c r="O1448" s="1"/>
      <c r="P1448" s="3"/>
      <c r="Q1448" s="3"/>
      <c r="R1448" s="3"/>
      <c r="S1448" s="3"/>
    </row>
    <row r="1449" spans="8:19">
      <c r="H1449" s="1"/>
      <c r="I1449" s="1"/>
      <c r="J1449" s="1"/>
      <c r="K1449" s="1"/>
      <c r="L1449" s="1"/>
      <c r="M1449" s="1"/>
      <c r="N1449" s="1"/>
      <c r="O1449" s="1"/>
      <c r="P1449" s="3"/>
      <c r="Q1449" s="3"/>
      <c r="R1449" s="3"/>
      <c r="S1449" s="3"/>
    </row>
    <row r="1450" spans="8:19">
      <c r="H1450" s="1"/>
      <c r="I1450" s="1"/>
      <c r="J1450" s="1"/>
      <c r="K1450" s="1"/>
      <c r="L1450" s="1"/>
      <c r="M1450" s="1"/>
      <c r="N1450" s="1"/>
      <c r="O1450" s="1"/>
      <c r="P1450" s="3"/>
      <c r="Q1450" s="3"/>
      <c r="R1450" s="3"/>
      <c r="S1450" s="3"/>
    </row>
    <row r="1451" spans="8:19">
      <c r="H1451" s="1"/>
      <c r="I1451" s="1"/>
      <c r="J1451" s="1"/>
      <c r="K1451" s="1"/>
      <c r="L1451" s="1"/>
      <c r="M1451" s="1"/>
      <c r="N1451" s="1"/>
      <c r="O1451" s="1"/>
      <c r="P1451" s="3"/>
      <c r="Q1451" s="3"/>
      <c r="R1451" s="3"/>
      <c r="S1451" s="3"/>
    </row>
    <row r="1452" spans="8:19">
      <c r="H1452" s="1"/>
      <c r="I1452" s="1"/>
      <c r="J1452" s="1"/>
      <c r="K1452" s="1"/>
      <c r="L1452" s="1"/>
      <c r="M1452" s="1"/>
      <c r="N1452" s="1"/>
      <c r="O1452" s="1"/>
      <c r="P1452" s="3"/>
      <c r="Q1452" s="3"/>
      <c r="R1452" s="3"/>
      <c r="S1452" s="3"/>
    </row>
    <row r="1453" spans="8:19">
      <c r="H1453" s="1"/>
      <c r="I1453" s="1"/>
      <c r="J1453" s="1"/>
      <c r="K1453" s="1"/>
      <c r="L1453" s="1"/>
      <c r="M1453" s="1"/>
      <c r="N1453" s="1"/>
      <c r="O1453" s="1"/>
      <c r="P1453" s="3"/>
      <c r="Q1453" s="3"/>
      <c r="R1453" s="3"/>
      <c r="S1453" s="3"/>
    </row>
    <row r="1454" spans="8:19">
      <c r="H1454" s="1"/>
      <c r="I1454" s="1"/>
      <c r="J1454" s="1"/>
      <c r="K1454" s="1"/>
      <c r="L1454" s="1"/>
      <c r="M1454" s="1"/>
      <c r="N1454" s="1"/>
      <c r="O1454" s="1"/>
      <c r="P1454" s="3"/>
      <c r="Q1454" s="3"/>
      <c r="R1454" s="3"/>
      <c r="S1454" s="3"/>
    </row>
    <row r="1455" spans="8:19">
      <c r="H1455" s="1"/>
      <c r="I1455" s="1"/>
      <c r="J1455" s="1"/>
      <c r="K1455" s="1"/>
      <c r="L1455" s="1"/>
      <c r="M1455" s="1"/>
      <c r="N1455" s="1"/>
      <c r="O1455" s="1"/>
      <c r="P1455" s="3"/>
      <c r="Q1455" s="3"/>
      <c r="R1455" s="3"/>
      <c r="S1455" s="3"/>
    </row>
    <row r="1456" spans="8:19">
      <c r="H1456" s="1"/>
      <c r="I1456" s="1"/>
      <c r="J1456" s="1"/>
      <c r="K1456" s="1"/>
      <c r="L1456" s="1"/>
      <c r="M1456" s="1"/>
      <c r="N1456" s="1"/>
      <c r="O1456" s="1"/>
      <c r="P1456" s="3"/>
      <c r="Q1456" s="3"/>
      <c r="R1456" s="3"/>
      <c r="S1456" s="3"/>
    </row>
    <row r="1457" spans="8:19">
      <c r="H1457" s="1"/>
      <c r="I1457" s="1"/>
      <c r="J1457" s="1"/>
      <c r="K1457" s="1"/>
      <c r="L1457" s="1"/>
      <c r="M1457" s="1"/>
      <c r="N1457" s="1"/>
      <c r="O1457" s="1"/>
      <c r="P1457" s="3"/>
      <c r="Q1457" s="3"/>
      <c r="R1457" s="3"/>
      <c r="S1457" s="3"/>
    </row>
    <row r="1458" spans="8:19">
      <c r="H1458" s="1"/>
      <c r="I1458" s="1"/>
      <c r="J1458" s="1"/>
      <c r="K1458" s="1"/>
      <c r="L1458" s="1"/>
      <c r="M1458" s="1"/>
      <c r="N1458" s="1"/>
      <c r="O1458" s="1"/>
      <c r="P1458" s="3"/>
      <c r="Q1458" s="3"/>
      <c r="R1458" s="3"/>
      <c r="S1458" s="3"/>
    </row>
    <row r="1459" spans="8:19">
      <c r="H1459" s="1"/>
      <c r="I1459" s="1"/>
      <c r="J1459" s="1"/>
      <c r="K1459" s="1"/>
      <c r="L1459" s="1"/>
      <c r="M1459" s="1"/>
      <c r="N1459" s="1"/>
      <c r="O1459" s="1"/>
      <c r="P1459" s="3"/>
      <c r="Q1459" s="3"/>
      <c r="R1459" s="3"/>
      <c r="S1459" s="3"/>
    </row>
    <row r="1460" spans="8:19">
      <c r="H1460" s="1"/>
      <c r="I1460" s="1"/>
      <c r="J1460" s="1"/>
      <c r="K1460" s="1"/>
      <c r="L1460" s="1"/>
      <c r="M1460" s="1"/>
      <c r="N1460" s="1"/>
      <c r="O1460" s="1"/>
      <c r="P1460" s="3"/>
      <c r="Q1460" s="3"/>
      <c r="R1460" s="3"/>
      <c r="S1460" s="3"/>
    </row>
    <row r="1461" spans="8:19">
      <c r="H1461" s="1"/>
      <c r="I1461" s="1"/>
      <c r="J1461" s="1"/>
      <c r="K1461" s="1"/>
      <c r="L1461" s="1"/>
      <c r="M1461" s="1"/>
      <c r="N1461" s="1"/>
      <c r="O1461" s="1"/>
      <c r="P1461" s="3"/>
      <c r="Q1461" s="3"/>
      <c r="R1461" s="3"/>
      <c r="S1461" s="3"/>
    </row>
    <row r="1462" spans="8:19">
      <c r="H1462" s="1"/>
      <c r="I1462" s="1"/>
      <c r="J1462" s="1"/>
      <c r="K1462" s="1"/>
      <c r="L1462" s="1"/>
      <c r="M1462" s="1"/>
      <c r="N1462" s="1"/>
      <c r="O1462" s="1"/>
      <c r="P1462" s="3"/>
      <c r="Q1462" s="3"/>
      <c r="R1462" s="3"/>
      <c r="S1462" s="3"/>
    </row>
    <row r="1463" spans="8:19">
      <c r="H1463" s="1"/>
      <c r="I1463" s="1"/>
      <c r="J1463" s="1"/>
      <c r="K1463" s="1"/>
      <c r="L1463" s="1"/>
      <c r="M1463" s="1"/>
      <c r="N1463" s="1"/>
      <c r="O1463" s="1"/>
      <c r="P1463" s="3"/>
      <c r="Q1463" s="3"/>
      <c r="R1463" s="3"/>
      <c r="S1463" s="3"/>
    </row>
    <row r="1464" spans="8:19">
      <c r="H1464" s="1"/>
      <c r="I1464" s="1"/>
      <c r="J1464" s="1"/>
      <c r="K1464" s="1"/>
      <c r="L1464" s="1"/>
      <c r="M1464" s="1"/>
      <c r="N1464" s="1"/>
      <c r="O1464" s="1"/>
      <c r="P1464" s="3"/>
      <c r="Q1464" s="3"/>
      <c r="R1464" s="3"/>
      <c r="S1464" s="3"/>
    </row>
    <row r="1465" spans="8:19">
      <c r="H1465" s="1"/>
      <c r="I1465" s="1"/>
      <c r="J1465" s="1"/>
      <c r="K1465" s="1"/>
      <c r="L1465" s="1"/>
      <c r="M1465" s="1"/>
      <c r="N1465" s="1"/>
      <c r="O1465" s="1"/>
      <c r="P1465" s="3"/>
      <c r="Q1465" s="3"/>
      <c r="R1465" s="3"/>
      <c r="S1465" s="3"/>
    </row>
    <row r="1466" spans="8:19">
      <c r="H1466" s="1"/>
      <c r="I1466" s="1"/>
      <c r="J1466" s="1"/>
      <c r="K1466" s="1"/>
      <c r="L1466" s="1"/>
      <c r="M1466" s="1"/>
      <c r="N1466" s="1"/>
      <c r="O1466" s="1"/>
      <c r="P1466" s="3"/>
      <c r="Q1466" s="3"/>
      <c r="R1466" s="3"/>
      <c r="S1466" s="3"/>
    </row>
    <row r="1467" spans="8:19">
      <c r="H1467" s="1"/>
      <c r="I1467" s="1"/>
      <c r="J1467" s="1"/>
      <c r="K1467" s="1"/>
      <c r="L1467" s="1"/>
      <c r="M1467" s="1"/>
      <c r="N1467" s="1"/>
      <c r="O1467" s="1"/>
      <c r="P1467" s="3"/>
      <c r="Q1467" s="3"/>
      <c r="R1467" s="3"/>
      <c r="S1467" s="3"/>
    </row>
    <row r="1468" spans="8:19">
      <c r="H1468" s="1"/>
      <c r="I1468" s="1"/>
      <c r="J1468" s="1"/>
      <c r="K1468" s="1"/>
      <c r="L1468" s="1"/>
      <c r="M1468" s="1"/>
      <c r="N1468" s="1"/>
      <c r="O1468" s="1"/>
      <c r="P1468" s="3"/>
      <c r="Q1468" s="3"/>
      <c r="R1468" s="3"/>
      <c r="S1468" s="3"/>
    </row>
    <row r="1469" spans="8:19">
      <c r="H1469" s="1"/>
      <c r="I1469" s="1"/>
      <c r="J1469" s="1"/>
      <c r="K1469" s="1"/>
      <c r="L1469" s="1"/>
      <c r="M1469" s="1"/>
      <c r="N1469" s="1"/>
      <c r="O1469" s="1"/>
      <c r="P1469" s="3"/>
      <c r="Q1469" s="3"/>
      <c r="R1469" s="3"/>
      <c r="S1469" s="3"/>
    </row>
    <row r="1470" spans="8:19">
      <c r="H1470" s="1"/>
      <c r="I1470" s="1"/>
      <c r="J1470" s="1"/>
      <c r="K1470" s="1"/>
      <c r="L1470" s="1"/>
      <c r="M1470" s="1"/>
      <c r="N1470" s="1"/>
      <c r="O1470" s="1"/>
      <c r="P1470" s="3"/>
      <c r="Q1470" s="3"/>
      <c r="R1470" s="3"/>
      <c r="S1470" s="3"/>
    </row>
    <row r="1471" spans="8:19">
      <c r="H1471" s="1"/>
      <c r="I1471" s="1"/>
      <c r="J1471" s="1"/>
      <c r="K1471" s="1"/>
      <c r="L1471" s="1"/>
      <c r="M1471" s="1"/>
      <c r="N1471" s="1"/>
      <c r="O1471" s="1"/>
      <c r="P1471" s="3"/>
      <c r="Q1471" s="3"/>
      <c r="R1471" s="3"/>
      <c r="S1471" s="3"/>
    </row>
    <row r="1472" spans="8:19">
      <c r="H1472" s="1"/>
      <c r="I1472" s="1"/>
      <c r="J1472" s="1"/>
      <c r="K1472" s="1"/>
      <c r="L1472" s="1"/>
      <c r="M1472" s="1"/>
      <c r="N1472" s="1"/>
      <c r="O1472" s="1"/>
      <c r="P1472" s="3"/>
      <c r="Q1472" s="3"/>
      <c r="R1472" s="3"/>
      <c r="S1472" s="3"/>
    </row>
    <row r="1473" spans="8:19">
      <c r="H1473" s="1"/>
      <c r="I1473" s="1"/>
      <c r="J1473" s="1"/>
      <c r="K1473" s="1"/>
      <c r="L1473" s="1"/>
      <c r="M1473" s="1"/>
      <c r="N1473" s="1"/>
      <c r="O1473" s="1"/>
      <c r="P1473" s="3"/>
      <c r="Q1473" s="3"/>
      <c r="R1473" s="3"/>
      <c r="S1473" s="3"/>
    </row>
    <row r="1474" spans="8:19">
      <c r="H1474" s="1"/>
      <c r="I1474" s="1"/>
      <c r="J1474" s="1"/>
      <c r="K1474" s="1"/>
      <c r="L1474" s="1"/>
      <c r="M1474" s="1"/>
      <c r="N1474" s="1"/>
      <c r="O1474" s="1"/>
      <c r="P1474" s="3"/>
      <c r="Q1474" s="3"/>
      <c r="R1474" s="3"/>
      <c r="S1474" s="3"/>
    </row>
    <row r="1475" spans="8:19">
      <c r="H1475" s="1"/>
      <c r="I1475" s="1"/>
      <c r="J1475" s="1"/>
      <c r="K1475" s="1"/>
      <c r="L1475" s="1"/>
      <c r="M1475" s="1"/>
      <c r="N1475" s="1"/>
      <c r="O1475" s="1"/>
      <c r="P1475" s="3"/>
      <c r="Q1475" s="3"/>
      <c r="R1475" s="3"/>
      <c r="S1475" s="3"/>
    </row>
    <row r="1476" spans="8:19">
      <c r="H1476" s="1"/>
      <c r="I1476" s="1"/>
      <c r="J1476" s="1"/>
      <c r="K1476" s="1"/>
      <c r="L1476" s="1"/>
      <c r="M1476" s="1"/>
      <c r="N1476" s="1"/>
      <c r="O1476" s="1"/>
      <c r="P1476" s="3"/>
      <c r="Q1476" s="3"/>
      <c r="R1476" s="3"/>
      <c r="S1476" s="3"/>
    </row>
    <row r="1477" spans="8:19">
      <c r="H1477" s="1"/>
      <c r="I1477" s="1"/>
      <c r="J1477" s="1"/>
      <c r="K1477" s="1"/>
      <c r="L1477" s="1"/>
      <c r="M1477" s="1"/>
      <c r="N1477" s="1"/>
      <c r="O1477" s="1"/>
      <c r="P1477" s="3"/>
      <c r="Q1477" s="3"/>
      <c r="R1477" s="3"/>
      <c r="S1477" s="3"/>
    </row>
    <row r="1478" spans="8:19">
      <c r="H1478" s="1"/>
      <c r="I1478" s="1"/>
      <c r="J1478" s="1"/>
      <c r="K1478" s="1"/>
      <c r="L1478" s="1"/>
      <c r="M1478" s="1"/>
      <c r="N1478" s="1"/>
      <c r="O1478" s="1"/>
      <c r="P1478" s="3"/>
      <c r="Q1478" s="3"/>
      <c r="R1478" s="3"/>
      <c r="S1478" s="3"/>
    </row>
    <row r="1479" spans="8:19">
      <c r="H1479" s="1"/>
      <c r="I1479" s="1"/>
      <c r="J1479" s="1"/>
      <c r="K1479" s="1"/>
      <c r="L1479" s="1"/>
      <c r="M1479" s="1"/>
      <c r="N1479" s="1"/>
      <c r="O1479" s="1"/>
      <c r="P1479" s="3"/>
      <c r="Q1479" s="3"/>
      <c r="R1479" s="3"/>
      <c r="S1479" s="3"/>
    </row>
    <row r="1480" spans="8:19">
      <c r="H1480" s="1"/>
      <c r="I1480" s="1"/>
      <c r="J1480" s="1"/>
      <c r="K1480" s="1"/>
      <c r="L1480" s="1"/>
      <c r="M1480" s="1"/>
      <c r="N1480" s="1"/>
      <c r="O1480" s="1"/>
      <c r="P1480" s="3"/>
      <c r="Q1480" s="3"/>
      <c r="R1480" s="3"/>
      <c r="S1480" s="3"/>
    </row>
    <row r="1481" spans="8:19">
      <c r="H1481" s="1"/>
      <c r="I1481" s="1"/>
      <c r="J1481" s="1"/>
      <c r="K1481" s="1"/>
      <c r="L1481" s="1"/>
      <c r="M1481" s="1"/>
      <c r="N1481" s="1"/>
      <c r="O1481" s="1"/>
      <c r="P1481" s="3"/>
      <c r="Q1481" s="3"/>
      <c r="R1481" s="3"/>
      <c r="S1481" s="3"/>
    </row>
    <row r="1482" spans="8:19">
      <c r="H1482" s="1"/>
      <c r="I1482" s="1"/>
      <c r="J1482" s="1"/>
      <c r="K1482" s="1"/>
      <c r="L1482" s="1"/>
      <c r="M1482" s="1"/>
      <c r="N1482" s="1"/>
      <c r="O1482" s="1"/>
      <c r="P1482" s="3"/>
      <c r="Q1482" s="3"/>
      <c r="R1482" s="3"/>
      <c r="S1482" s="3"/>
    </row>
    <row r="1483" spans="8:19">
      <c r="H1483" s="1"/>
      <c r="I1483" s="1"/>
      <c r="J1483" s="1"/>
      <c r="K1483" s="1"/>
      <c r="L1483" s="1"/>
      <c r="M1483" s="1"/>
      <c r="N1483" s="1"/>
      <c r="O1483" s="1"/>
      <c r="P1483" s="3"/>
      <c r="Q1483" s="3"/>
      <c r="R1483" s="3"/>
      <c r="S1483" s="3"/>
    </row>
    <row r="1484" spans="8:19">
      <c r="H1484" s="1"/>
      <c r="I1484" s="1"/>
      <c r="J1484" s="1"/>
      <c r="K1484" s="1"/>
      <c r="L1484" s="1"/>
      <c r="M1484" s="1"/>
      <c r="N1484" s="1"/>
      <c r="O1484" s="1"/>
      <c r="P1484" s="3"/>
      <c r="Q1484" s="3"/>
      <c r="R1484" s="3"/>
      <c r="S1484" s="3"/>
    </row>
    <row r="1485" spans="8:19">
      <c r="H1485" s="1"/>
      <c r="I1485" s="1"/>
      <c r="J1485" s="1"/>
      <c r="K1485" s="1"/>
      <c r="L1485" s="1"/>
      <c r="M1485" s="1"/>
      <c r="N1485" s="1"/>
      <c r="O1485" s="1"/>
      <c r="P1485" s="3"/>
      <c r="Q1485" s="3"/>
      <c r="R1485" s="3"/>
      <c r="S1485" s="3"/>
    </row>
    <row r="1486" spans="8:19">
      <c r="H1486" s="1"/>
      <c r="I1486" s="1"/>
      <c r="J1486" s="1"/>
      <c r="K1486" s="1"/>
      <c r="L1486" s="1"/>
      <c r="M1486" s="1"/>
      <c r="N1486" s="1"/>
      <c r="O1486" s="1"/>
      <c r="P1486" s="3"/>
      <c r="Q1486" s="3"/>
      <c r="R1486" s="3"/>
      <c r="S1486" s="3"/>
    </row>
    <row r="1487" spans="8:19">
      <c r="H1487" s="1"/>
      <c r="I1487" s="1"/>
      <c r="J1487" s="1"/>
      <c r="K1487" s="1"/>
      <c r="L1487" s="1"/>
      <c r="M1487" s="1"/>
      <c r="N1487" s="1"/>
      <c r="O1487" s="1"/>
      <c r="P1487" s="3"/>
      <c r="Q1487" s="3"/>
      <c r="R1487" s="3"/>
      <c r="S1487" s="3"/>
    </row>
    <row r="1488" spans="8:19">
      <c r="H1488" s="1"/>
      <c r="I1488" s="1"/>
      <c r="J1488" s="1"/>
      <c r="K1488" s="1"/>
      <c r="L1488" s="1"/>
      <c r="M1488" s="1"/>
      <c r="N1488" s="1"/>
      <c r="O1488" s="1"/>
      <c r="P1488" s="3"/>
      <c r="Q1488" s="3"/>
      <c r="R1488" s="3"/>
      <c r="S1488" s="3"/>
    </row>
    <row r="1489" spans="8:19">
      <c r="H1489" s="1"/>
      <c r="I1489" s="1"/>
      <c r="J1489" s="1"/>
      <c r="K1489" s="1"/>
      <c r="L1489" s="1"/>
      <c r="M1489" s="1"/>
      <c r="N1489" s="1"/>
      <c r="O1489" s="1"/>
      <c r="P1489" s="3"/>
      <c r="Q1489" s="3"/>
      <c r="R1489" s="3"/>
      <c r="S1489" s="3"/>
    </row>
    <row r="1490" spans="8:19">
      <c r="H1490" s="1"/>
      <c r="I1490" s="1"/>
      <c r="J1490" s="1"/>
      <c r="K1490" s="1"/>
      <c r="L1490" s="1"/>
      <c r="M1490" s="1"/>
      <c r="N1490" s="1"/>
      <c r="O1490" s="1"/>
      <c r="P1490" s="3"/>
      <c r="Q1490" s="3"/>
      <c r="R1490" s="3"/>
      <c r="S1490" s="3"/>
    </row>
    <row r="1491" spans="8:19">
      <c r="H1491" s="1"/>
      <c r="I1491" s="1"/>
      <c r="J1491" s="1"/>
      <c r="K1491" s="1"/>
      <c r="L1491" s="1"/>
      <c r="M1491" s="1"/>
      <c r="N1491" s="1"/>
      <c r="O1491" s="1"/>
      <c r="P1491" s="3"/>
      <c r="Q1491" s="3"/>
      <c r="R1491" s="3"/>
      <c r="S1491" s="3"/>
    </row>
    <row r="1492" spans="8:19">
      <c r="H1492" s="1"/>
      <c r="I1492" s="1"/>
      <c r="J1492" s="1"/>
      <c r="K1492" s="1"/>
      <c r="L1492" s="1"/>
      <c r="M1492" s="1"/>
      <c r="N1492" s="1"/>
      <c r="O1492" s="1"/>
      <c r="P1492" s="3"/>
      <c r="Q1492" s="3"/>
      <c r="R1492" s="3"/>
      <c r="S1492" s="3"/>
    </row>
    <row r="1493" spans="8:19">
      <c r="H1493" s="1"/>
      <c r="I1493" s="1"/>
      <c r="J1493" s="1"/>
      <c r="K1493" s="1"/>
      <c r="L1493" s="1"/>
      <c r="M1493" s="1"/>
      <c r="N1493" s="1"/>
      <c r="O1493" s="1"/>
      <c r="P1493" s="3"/>
      <c r="Q1493" s="3"/>
      <c r="R1493" s="3"/>
      <c r="S1493" s="3"/>
    </row>
    <row r="1494" spans="8:19">
      <c r="H1494" s="1"/>
      <c r="I1494" s="1"/>
      <c r="J1494" s="1"/>
      <c r="K1494" s="1"/>
      <c r="L1494" s="1"/>
      <c r="M1494" s="1"/>
      <c r="N1494" s="1"/>
      <c r="O1494" s="1"/>
      <c r="P1494" s="3"/>
      <c r="Q1494" s="3"/>
      <c r="R1494" s="3"/>
      <c r="S1494" s="3"/>
    </row>
    <row r="1495" spans="8:19">
      <c r="H1495" s="1"/>
      <c r="I1495" s="1"/>
      <c r="J1495" s="1"/>
      <c r="K1495" s="1"/>
      <c r="L1495" s="1"/>
      <c r="M1495" s="1"/>
      <c r="N1495" s="1"/>
      <c r="O1495" s="1"/>
      <c r="P1495" s="3"/>
      <c r="Q1495" s="3"/>
      <c r="R1495" s="3"/>
      <c r="S1495" s="3"/>
    </row>
    <row r="1496" spans="8:19">
      <c r="H1496" s="1"/>
      <c r="I1496" s="1"/>
      <c r="J1496" s="1"/>
      <c r="K1496" s="1"/>
      <c r="L1496" s="1"/>
      <c r="M1496" s="1"/>
      <c r="N1496" s="1"/>
      <c r="O1496" s="1"/>
      <c r="P1496" s="3"/>
      <c r="Q1496" s="3"/>
      <c r="R1496" s="3"/>
      <c r="S1496" s="3"/>
    </row>
    <row r="1497" spans="8:19">
      <c r="H1497" s="1"/>
      <c r="I1497" s="1"/>
      <c r="J1497" s="1"/>
      <c r="K1497" s="1"/>
      <c r="L1497" s="1"/>
      <c r="M1497" s="1"/>
      <c r="N1497" s="1"/>
      <c r="O1497" s="1"/>
      <c r="P1497" s="3"/>
      <c r="Q1497" s="3"/>
      <c r="R1497" s="3"/>
      <c r="S1497" s="3"/>
    </row>
    <row r="1498" spans="8:19">
      <c r="H1498" s="1"/>
      <c r="I1498" s="1"/>
      <c r="J1498" s="1"/>
      <c r="K1498" s="1"/>
      <c r="L1498" s="1"/>
      <c r="M1498" s="1"/>
      <c r="N1498" s="1"/>
      <c r="O1498" s="1"/>
      <c r="P1498" s="3"/>
      <c r="Q1498" s="3"/>
      <c r="R1498" s="3"/>
      <c r="S1498" s="3"/>
    </row>
    <row r="1499" spans="8:19">
      <c r="H1499" s="1"/>
      <c r="I1499" s="1"/>
      <c r="J1499" s="1"/>
      <c r="K1499" s="1"/>
      <c r="L1499" s="1"/>
      <c r="M1499" s="1"/>
      <c r="N1499" s="1"/>
      <c r="O1499" s="1"/>
      <c r="P1499" s="3"/>
      <c r="Q1499" s="3"/>
      <c r="R1499" s="3"/>
      <c r="S1499" s="3"/>
    </row>
    <row r="1500" spans="8:19">
      <c r="H1500" s="1"/>
      <c r="I1500" s="1"/>
      <c r="J1500" s="1"/>
      <c r="K1500" s="1"/>
      <c r="L1500" s="1"/>
      <c r="M1500" s="1"/>
      <c r="N1500" s="1"/>
      <c r="O1500" s="1"/>
      <c r="P1500" s="3"/>
      <c r="Q1500" s="3"/>
      <c r="R1500" s="3"/>
      <c r="S1500" s="3"/>
    </row>
    <row r="1501" spans="8:19">
      <c r="H1501" s="1"/>
      <c r="I1501" s="1"/>
      <c r="J1501" s="1"/>
      <c r="K1501" s="1"/>
      <c r="L1501" s="1"/>
      <c r="M1501" s="1"/>
      <c r="N1501" s="1"/>
      <c r="O1501" s="1"/>
      <c r="P1501" s="3"/>
      <c r="Q1501" s="3"/>
      <c r="R1501" s="3"/>
      <c r="S1501" s="3"/>
    </row>
    <row r="1502" spans="8:19">
      <c r="H1502" s="1"/>
      <c r="I1502" s="1"/>
      <c r="J1502" s="1"/>
      <c r="K1502" s="1"/>
      <c r="L1502" s="1"/>
      <c r="M1502" s="1"/>
      <c r="N1502" s="1"/>
      <c r="O1502" s="1"/>
      <c r="P1502" s="3"/>
      <c r="Q1502" s="3"/>
      <c r="R1502" s="3"/>
      <c r="S1502" s="3"/>
    </row>
    <row r="1503" spans="8:19">
      <c r="H1503" s="1"/>
      <c r="I1503" s="1"/>
      <c r="J1503" s="1"/>
      <c r="K1503" s="1"/>
      <c r="L1503" s="1"/>
      <c r="M1503" s="1"/>
      <c r="N1503" s="1"/>
      <c r="O1503" s="1"/>
      <c r="P1503" s="3"/>
      <c r="Q1503" s="3"/>
      <c r="R1503" s="3"/>
      <c r="S1503" s="3"/>
    </row>
    <row r="1504" spans="8:19">
      <c r="H1504" s="1"/>
      <c r="I1504" s="1"/>
      <c r="J1504" s="1"/>
      <c r="K1504" s="1"/>
      <c r="L1504" s="1"/>
      <c r="M1504" s="1"/>
      <c r="N1504" s="1"/>
      <c r="O1504" s="1"/>
      <c r="P1504" s="3"/>
      <c r="Q1504" s="3"/>
      <c r="R1504" s="3"/>
      <c r="S1504" s="3"/>
    </row>
    <row r="1505" spans="8:19">
      <c r="H1505" s="1"/>
      <c r="I1505" s="1"/>
      <c r="J1505" s="1"/>
      <c r="K1505" s="1"/>
      <c r="L1505" s="1"/>
      <c r="M1505" s="1"/>
      <c r="N1505" s="1"/>
      <c r="O1505" s="1"/>
      <c r="P1505" s="3"/>
      <c r="Q1505" s="3"/>
      <c r="R1505" s="3"/>
      <c r="S1505" s="3"/>
    </row>
    <row r="1506" spans="8:19">
      <c r="H1506" s="1"/>
      <c r="I1506" s="1"/>
      <c r="J1506" s="1"/>
      <c r="K1506" s="1"/>
      <c r="L1506" s="1"/>
      <c r="M1506" s="1"/>
      <c r="N1506" s="1"/>
      <c r="O1506" s="1"/>
      <c r="P1506" s="3"/>
      <c r="Q1506" s="3"/>
      <c r="R1506" s="3"/>
      <c r="S1506" s="3"/>
    </row>
    <row r="1507" spans="8:19">
      <c r="H1507" s="1"/>
      <c r="I1507" s="1"/>
      <c r="J1507" s="1"/>
      <c r="K1507" s="1"/>
      <c r="L1507" s="1"/>
      <c r="M1507" s="1"/>
      <c r="N1507" s="1"/>
      <c r="O1507" s="1"/>
      <c r="P1507" s="3"/>
      <c r="Q1507" s="3"/>
      <c r="R1507" s="3"/>
      <c r="S1507" s="3"/>
    </row>
    <row r="1508" spans="8:19">
      <c r="H1508" s="1"/>
      <c r="I1508" s="1"/>
      <c r="J1508" s="1"/>
      <c r="K1508" s="1"/>
      <c r="L1508" s="1"/>
      <c r="M1508" s="1"/>
      <c r="N1508" s="1"/>
      <c r="O1508" s="1"/>
      <c r="P1508" s="3"/>
      <c r="Q1508" s="3"/>
      <c r="R1508" s="3"/>
      <c r="S1508" s="3"/>
    </row>
    <row r="1509" spans="8:19">
      <c r="H1509" s="1"/>
      <c r="I1509" s="1"/>
      <c r="J1509" s="1"/>
      <c r="K1509" s="1"/>
      <c r="L1509" s="1"/>
      <c r="M1509" s="1"/>
      <c r="N1509" s="1"/>
      <c r="O1509" s="1"/>
      <c r="P1509" s="3"/>
      <c r="Q1509" s="3"/>
      <c r="R1509" s="3"/>
      <c r="S1509" s="3"/>
    </row>
    <row r="1510" spans="8:19">
      <c r="H1510" s="1"/>
      <c r="I1510" s="1"/>
      <c r="J1510" s="1"/>
      <c r="K1510" s="1"/>
      <c r="L1510" s="1"/>
      <c r="M1510" s="1"/>
      <c r="N1510" s="1"/>
      <c r="O1510" s="1"/>
      <c r="P1510" s="3"/>
      <c r="Q1510" s="3"/>
      <c r="R1510" s="3"/>
      <c r="S1510" s="3"/>
    </row>
    <row r="1511" spans="8:19">
      <c r="H1511" s="1"/>
      <c r="I1511" s="1"/>
      <c r="J1511" s="1"/>
      <c r="K1511" s="1"/>
      <c r="L1511" s="1"/>
      <c r="M1511" s="1"/>
      <c r="N1511" s="1"/>
      <c r="O1511" s="1"/>
      <c r="P1511" s="3"/>
      <c r="Q1511" s="3"/>
      <c r="R1511" s="3"/>
      <c r="S1511" s="3"/>
    </row>
    <row r="1512" spans="8:19">
      <c r="H1512" s="1"/>
      <c r="I1512" s="1"/>
      <c r="J1512" s="1"/>
      <c r="K1512" s="1"/>
      <c r="L1512" s="1"/>
      <c r="M1512" s="1"/>
      <c r="N1512" s="1"/>
      <c r="O1512" s="1"/>
      <c r="P1512" s="3"/>
      <c r="Q1512" s="3"/>
      <c r="R1512" s="3"/>
      <c r="S1512" s="3"/>
    </row>
    <row r="1513" spans="8:19">
      <c r="H1513" s="1"/>
      <c r="I1513" s="1"/>
      <c r="J1513" s="1"/>
      <c r="K1513" s="1"/>
      <c r="L1513" s="1"/>
      <c r="M1513" s="1"/>
      <c r="N1513" s="1"/>
      <c r="O1513" s="1"/>
      <c r="P1513" s="3"/>
      <c r="Q1513" s="3"/>
      <c r="R1513" s="3"/>
      <c r="S1513" s="3"/>
    </row>
    <row r="1514" spans="8:19">
      <c r="H1514" s="1"/>
      <c r="I1514" s="1"/>
      <c r="J1514" s="1"/>
      <c r="K1514" s="1"/>
      <c r="L1514" s="1"/>
      <c r="M1514" s="1"/>
      <c r="N1514" s="1"/>
      <c r="O1514" s="1"/>
      <c r="P1514" s="3"/>
      <c r="Q1514" s="3"/>
      <c r="R1514" s="3"/>
      <c r="S1514" s="3"/>
    </row>
    <row r="1515" spans="8:19">
      <c r="H1515" s="1"/>
      <c r="I1515" s="1"/>
      <c r="J1515" s="1"/>
      <c r="K1515" s="1"/>
      <c r="L1515" s="1"/>
      <c r="M1515" s="1"/>
      <c r="N1515" s="1"/>
      <c r="O1515" s="1"/>
      <c r="P1515" s="3"/>
      <c r="Q1515" s="3"/>
      <c r="R1515" s="3"/>
      <c r="S1515" s="3"/>
    </row>
    <row r="1516" spans="8:19">
      <c r="H1516" s="1"/>
      <c r="I1516" s="1"/>
      <c r="J1516" s="1"/>
      <c r="K1516" s="1"/>
      <c r="L1516" s="1"/>
      <c r="M1516" s="1"/>
      <c r="N1516" s="1"/>
      <c r="O1516" s="1"/>
      <c r="P1516" s="3"/>
      <c r="Q1516" s="3"/>
      <c r="R1516" s="3"/>
      <c r="S1516" s="3"/>
    </row>
    <row r="1517" spans="8:19">
      <c r="H1517" s="1"/>
      <c r="I1517" s="1"/>
      <c r="J1517" s="1"/>
      <c r="K1517" s="1"/>
      <c r="L1517" s="1"/>
      <c r="M1517" s="1"/>
      <c r="N1517" s="1"/>
      <c r="O1517" s="1"/>
      <c r="P1517" s="3"/>
      <c r="Q1517" s="3"/>
      <c r="R1517" s="3"/>
      <c r="S1517" s="3"/>
    </row>
    <row r="1518" spans="8:19">
      <c r="H1518" s="1"/>
      <c r="I1518" s="1"/>
      <c r="J1518" s="1"/>
      <c r="K1518" s="1"/>
      <c r="L1518" s="1"/>
      <c r="M1518" s="1"/>
      <c r="N1518" s="1"/>
      <c r="O1518" s="1"/>
      <c r="P1518" s="3"/>
      <c r="Q1518" s="3"/>
      <c r="R1518" s="3"/>
      <c r="S1518" s="3"/>
    </row>
    <row r="1519" spans="8:19">
      <c r="H1519" s="1"/>
      <c r="I1519" s="1"/>
      <c r="J1519" s="1"/>
      <c r="K1519" s="1"/>
      <c r="L1519" s="1"/>
      <c r="M1519" s="1"/>
      <c r="N1519" s="1"/>
      <c r="O1519" s="1"/>
      <c r="P1519" s="3"/>
      <c r="Q1519" s="3"/>
      <c r="R1519" s="3"/>
      <c r="S1519" s="3"/>
    </row>
    <row r="1520" spans="8:19">
      <c r="H1520" s="1"/>
      <c r="I1520" s="1"/>
      <c r="J1520" s="1"/>
      <c r="K1520" s="1"/>
      <c r="L1520" s="1"/>
      <c r="M1520" s="1"/>
      <c r="N1520" s="1"/>
      <c r="O1520" s="1"/>
      <c r="P1520" s="3"/>
      <c r="Q1520" s="3"/>
      <c r="R1520" s="3"/>
      <c r="S1520" s="3"/>
    </row>
    <row r="1521" spans="8:19">
      <c r="H1521" s="1"/>
      <c r="I1521" s="1"/>
      <c r="J1521" s="1"/>
      <c r="K1521" s="1"/>
      <c r="L1521" s="1"/>
      <c r="M1521" s="1"/>
      <c r="N1521" s="1"/>
      <c r="O1521" s="1"/>
      <c r="P1521" s="3"/>
      <c r="Q1521" s="3"/>
      <c r="R1521" s="3"/>
      <c r="S1521" s="3"/>
    </row>
    <row r="1522" spans="8:19">
      <c r="H1522" s="1"/>
      <c r="I1522" s="1"/>
      <c r="J1522" s="1"/>
      <c r="K1522" s="1"/>
      <c r="L1522" s="1"/>
      <c r="M1522" s="1"/>
      <c r="N1522" s="1"/>
      <c r="O1522" s="1"/>
      <c r="P1522" s="3"/>
      <c r="Q1522" s="3"/>
      <c r="R1522" s="3"/>
      <c r="S1522" s="3"/>
    </row>
    <row r="1523" spans="8:19">
      <c r="H1523" s="1"/>
      <c r="I1523" s="1"/>
      <c r="J1523" s="1"/>
      <c r="K1523" s="1"/>
      <c r="L1523" s="1"/>
      <c r="M1523" s="1"/>
      <c r="N1523" s="1"/>
      <c r="O1523" s="1"/>
      <c r="P1523" s="3"/>
      <c r="Q1523" s="3"/>
      <c r="R1523" s="3"/>
      <c r="S1523" s="3"/>
    </row>
    <row r="1524" spans="8:19">
      <c r="H1524" s="1"/>
      <c r="I1524" s="1"/>
      <c r="J1524" s="1"/>
      <c r="K1524" s="1"/>
      <c r="L1524" s="1"/>
      <c r="M1524" s="1"/>
      <c r="N1524" s="1"/>
      <c r="O1524" s="1"/>
      <c r="P1524" s="3"/>
      <c r="Q1524" s="3"/>
      <c r="R1524" s="3"/>
      <c r="S1524" s="3"/>
    </row>
    <row r="1525" spans="8:19">
      <c r="H1525" s="1"/>
      <c r="I1525" s="1"/>
      <c r="J1525" s="1"/>
      <c r="K1525" s="1"/>
      <c r="L1525" s="1"/>
      <c r="M1525" s="1"/>
      <c r="N1525" s="1"/>
      <c r="O1525" s="1"/>
      <c r="P1525" s="3"/>
      <c r="Q1525" s="3"/>
      <c r="R1525" s="3"/>
      <c r="S1525" s="3"/>
    </row>
    <row r="1526" spans="8:19">
      <c r="H1526" s="1"/>
      <c r="I1526" s="1"/>
      <c r="J1526" s="1"/>
      <c r="K1526" s="1"/>
      <c r="L1526" s="1"/>
      <c r="M1526" s="1"/>
      <c r="N1526" s="1"/>
      <c r="O1526" s="1"/>
      <c r="P1526" s="3"/>
      <c r="Q1526" s="3"/>
      <c r="R1526" s="3"/>
      <c r="S1526" s="3"/>
    </row>
    <row r="1527" spans="8:19">
      <c r="H1527" s="1"/>
      <c r="I1527" s="1"/>
      <c r="J1527" s="1"/>
      <c r="K1527" s="1"/>
      <c r="L1527" s="1"/>
      <c r="M1527" s="1"/>
      <c r="N1527" s="1"/>
      <c r="O1527" s="1"/>
      <c r="P1527" s="3"/>
      <c r="Q1527" s="3"/>
      <c r="R1527" s="3"/>
      <c r="S1527" s="3"/>
    </row>
    <row r="1528" spans="8:19">
      <c r="H1528" s="1"/>
      <c r="I1528" s="1"/>
      <c r="J1528" s="1"/>
      <c r="K1528" s="1"/>
      <c r="L1528" s="1"/>
      <c r="M1528" s="1"/>
      <c r="N1528" s="1"/>
      <c r="O1528" s="1"/>
      <c r="P1528" s="3"/>
      <c r="Q1528" s="3"/>
      <c r="R1528" s="3"/>
      <c r="S1528" s="3"/>
    </row>
    <row r="1529" spans="8:19">
      <c r="H1529" s="1"/>
      <c r="I1529" s="1"/>
      <c r="J1529" s="1"/>
      <c r="K1529" s="1"/>
      <c r="L1529" s="1"/>
      <c r="M1529" s="1"/>
      <c r="N1529" s="1"/>
      <c r="O1529" s="1"/>
      <c r="P1529" s="3"/>
      <c r="Q1529" s="3"/>
      <c r="R1529" s="3"/>
      <c r="S1529" s="3"/>
    </row>
    <row r="1530" spans="8:19">
      <c r="H1530" s="1"/>
      <c r="I1530" s="1"/>
      <c r="J1530" s="1"/>
      <c r="K1530" s="1"/>
      <c r="L1530" s="1"/>
      <c r="M1530" s="1"/>
      <c r="N1530" s="1"/>
      <c r="O1530" s="1"/>
      <c r="P1530" s="3"/>
      <c r="Q1530" s="3"/>
      <c r="R1530" s="3"/>
      <c r="S1530" s="3"/>
    </row>
    <row r="1531" spans="8:19">
      <c r="H1531" s="1"/>
      <c r="I1531" s="1"/>
      <c r="J1531" s="1"/>
      <c r="K1531" s="1"/>
      <c r="L1531" s="1"/>
      <c r="M1531" s="1"/>
      <c r="N1531" s="1"/>
      <c r="O1531" s="1"/>
      <c r="P1531" s="3"/>
      <c r="Q1531" s="3"/>
      <c r="R1531" s="3"/>
      <c r="S1531" s="3"/>
    </row>
    <row r="1532" spans="8:19">
      <c r="H1532" s="1"/>
      <c r="I1532" s="1"/>
      <c r="J1532" s="1"/>
      <c r="K1532" s="1"/>
      <c r="L1532" s="1"/>
      <c r="M1532" s="1"/>
      <c r="N1532" s="1"/>
      <c r="O1532" s="1"/>
      <c r="P1532" s="3"/>
      <c r="Q1532" s="3"/>
      <c r="R1532" s="3"/>
      <c r="S1532" s="3"/>
    </row>
    <row r="1533" spans="8:19">
      <c r="H1533" s="1"/>
      <c r="I1533" s="1"/>
      <c r="J1533" s="1"/>
      <c r="K1533" s="1"/>
      <c r="L1533" s="1"/>
      <c r="M1533" s="1"/>
      <c r="N1533" s="1"/>
      <c r="O1533" s="1"/>
      <c r="P1533" s="3"/>
      <c r="Q1533" s="3"/>
      <c r="R1533" s="3"/>
      <c r="S1533" s="3"/>
    </row>
    <row r="1534" spans="8:19">
      <c r="H1534" s="1"/>
      <c r="I1534" s="1"/>
      <c r="J1534" s="1"/>
      <c r="K1534" s="1"/>
      <c r="L1534" s="1"/>
      <c r="M1534" s="1"/>
      <c r="N1534" s="1"/>
      <c r="O1534" s="1"/>
      <c r="P1534" s="3"/>
      <c r="Q1534" s="3"/>
      <c r="R1534" s="3"/>
      <c r="S1534" s="3"/>
    </row>
    <row r="1535" spans="8:19">
      <c r="H1535" s="1"/>
      <c r="I1535" s="1"/>
      <c r="J1535" s="1"/>
      <c r="K1535" s="1"/>
      <c r="L1535" s="1"/>
      <c r="M1535" s="1"/>
      <c r="N1535" s="1"/>
      <c r="O1535" s="1"/>
      <c r="P1535" s="3"/>
      <c r="Q1535" s="3"/>
      <c r="R1535" s="3"/>
      <c r="S1535" s="3"/>
    </row>
    <row r="1536" spans="8:19">
      <c r="H1536" s="1"/>
      <c r="I1536" s="1"/>
      <c r="J1536" s="1"/>
      <c r="K1536" s="1"/>
      <c r="L1536" s="1"/>
      <c r="M1536" s="1"/>
      <c r="N1536" s="1"/>
      <c r="O1536" s="1"/>
      <c r="P1536" s="3"/>
      <c r="Q1536" s="3"/>
      <c r="R1536" s="3"/>
      <c r="S1536" s="3"/>
    </row>
    <row r="1537" spans="8:19">
      <c r="H1537" s="1"/>
      <c r="I1537" s="1"/>
      <c r="J1537" s="1"/>
      <c r="K1537" s="1"/>
      <c r="L1537" s="1"/>
      <c r="M1537" s="1"/>
      <c r="N1537" s="1"/>
      <c r="O1537" s="1"/>
      <c r="P1537" s="3"/>
      <c r="Q1537" s="3"/>
      <c r="R1537" s="3"/>
      <c r="S1537" s="3"/>
    </row>
    <row r="1538" spans="8:19">
      <c r="H1538" s="1"/>
      <c r="I1538" s="1"/>
      <c r="J1538" s="1"/>
      <c r="K1538" s="1"/>
      <c r="L1538" s="1"/>
      <c r="M1538" s="1"/>
      <c r="N1538" s="1"/>
      <c r="O1538" s="1"/>
      <c r="P1538" s="3"/>
      <c r="Q1538" s="3"/>
      <c r="R1538" s="3"/>
      <c r="S1538" s="3"/>
    </row>
    <row r="1539" spans="8:19">
      <c r="H1539" s="1"/>
      <c r="I1539" s="1"/>
      <c r="J1539" s="1"/>
      <c r="K1539" s="1"/>
      <c r="L1539" s="1"/>
      <c r="M1539" s="1"/>
      <c r="N1539" s="1"/>
      <c r="O1539" s="1"/>
      <c r="P1539" s="3"/>
      <c r="Q1539" s="3"/>
      <c r="R1539" s="3"/>
      <c r="S1539" s="3"/>
    </row>
    <row r="1540" spans="8:19">
      <c r="H1540" s="1"/>
      <c r="I1540" s="1"/>
      <c r="J1540" s="1"/>
      <c r="K1540" s="1"/>
      <c r="L1540" s="1"/>
      <c r="M1540" s="1"/>
      <c r="N1540" s="1"/>
      <c r="O1540" s="1"/>
      <c r="P1540" s="3"/>
      <c r="Q1540" s="3"/>
      <c r="R1540" s="3"/>
      <c r="S1540" s="3"/>
    </row>
    <row r="1541" spans="8:19">
      <c r="H1541" s="1"/>
      <c r="I1541" s="1"/>
      <c r="J1541" s="1"/>
      <c r="K1541" s="1"/>
      <c r="L1541" s="1"/>
      <c r="M1541" s="1"/>
      <c r="N1541" s="1"/>
      <c r="O1541" s="1"/>
      <c r="P1541" s="3"/>
      <c r="Q1541" s="3"/>
      <c r="R1541" s="3"/>
      <c r="S1541" s="3"/>
    </row>
    <row r="1542" spans="8:19">
      <c r="H1542" s="1"/>
      <c r="I1542" s="1"/>
      <c r="J1542" s="1"/>
      <c r="K1542" s="1"/>
      <c r="L1542" s="1"/>
      <c r="M1542" s="1"/>
      <c r="N1542" s="1"/>
      <c r="O1542" s="1"/>
      <c r="P1542" s="3"/>
      <c r="Q1542" s="3"/>
      <c r="R1542" s="3"/>
      <c r="S1542" s="3"/>
    </row>
    <row r="1543" spans="8:19">
      <c r="H1543" s="1"/>
      <c r="I1543" s="1"/>
      <c r="J1543" s="1"/>
      <c r="K1543" s="1"/>
      <c r="L1543" s="1"/>
      <c r="M1543" s="1"/>
      <c r="N1543" s="1"/>
      <c r="O1543" s="1"/>
      <c r="P1543" s="3"/>
      <c r="Q1543" s="3"/>
      <c r="R1543" s="3"/>
      <c r="S1543" s="3"/>
    </row>
    <row r="1544" spans="8:19">
      <c r="H1544" s="1"/>
      <c r="I1544" s="1"/>
      <c r="J1544" s="1"/>
      <c r="K1544" s="1"/>
      <c r="L1544" s="1"/>
      <c r="M1544" s="1"/>
      <c r="N1544" s="1"/>
      <c r="O1544" s="1"/>
      <c r="P1544" s="3"/>
      <c r="Q1544" s="3"/>
      <c r="R1544" s="3"/>
      <c r="S1544" s="3"/>
    </row>
    <row r="1545" spans="8:19">
      <c r="H1545" s="1"/>
      <c r="I1545" s="1"/>
      <c r="J1545" s="1"/>
      <c r="K1545" s="1"/>
      <c r="L1545" s="1"/>
      <c r="M1545" s="1"/>
      <c r="N1545" s="1"/>
      <c r="O1545" s="1"/>
      <c r="P1545" s="3"/>
      <c r="Q1545" s="3"/>
      <c r="R1545" s="3"/>
      <c r="S1545" s="3"/>
    </row>
    <row r="1546" spans="8:19">
      <c r="H1546" s="1"/>
      <c r="I1546" s="1"/>
      <c r="J1546" s="1"/>
      <c r="K1546" s="1"/>
      <c r="L1546" s="1"/>
      <c r="M1546" s="1"/>
      <c r="N1546" s="1"/>
      <c r="O1546" s="1"/>
      <c r="P1546" s="3"/>
      <c r="Q1546" s="3"/>
      <c r="R1546" s="3"/>
      <c r="S1546" s="3"/>
    </row>
    <row r="1547" spans="8:19">
      <c r="H1547" s="1"/>
      <c r="I1547" s="1"/>
      <c r="J1547" s="1"/>
      <c r="K1547" s="1"/>
      <c r="L1547" s="1"/>
      <c r="M1547" s="1"/>
      <c r="N1547" s="1"/>
      <c r="O1547" s="1"/>
      <c r="P1547" s="3"/>
      <c r="Q1547" s="3"/>
      <c r="R1547" s="3"/>
      <c r="S1547" s="3"/>
    </row>
    <row r="1548" spans="8:19">
      <c r="H1548" s="1"/>
      <c r="I1548" s="1"/>
      <c r="J1548" s="1"/>
      <c r="K1548" s="1"/>
      <c r="L1548" s="1"/>
      <c r="M1548" s="1"/>
      <c r="N1548" s="1"/>
      <c r="O1548" s="1"/>
      <c r="P1548" s="3"/>
      <c r="Q1548" s="3"/>
      <c r="R1548" s="3"/>
      <c r="S1548" s="3"/>
    </row>
    <row r="1549" spans="8:19">
      <c r="H1549" s="1"/>
      <c r="I1549" s="1"/>
      <c r="J1549" s="1"/>
      <c r="K1549" s="1"/>
      <c r="L1549" s="1"/>
      <c r="M1549" s="1"/>
      <c r="N1549" s="1"/>
      <c r="O1549" s="1"/>
      <c r="P1549" s="3"/>
      <c r="Q1549" s="3"/>
      <c r="R1549" s="3"/>
      <c r="S1549" s="3"/>
    </row>
    <row r="1550" spans="8:19">
      <c r="H1550" s="1"/>
      <c r="I1550" s="1"/>
      <c r="J1550" s="1"/>
      <c r="K1550" s="1"/>
      <c r="L1550" s="1"/>
      <c r="M1550" s="1"/>
      <c r="N1550" s="1"/>
      <c r="O1550" s="1"/>
      <c r="P1550" s="3"/>
      <c r="Q1550" s="3"/>
      <c r="R1550" s="3"/>
      <c r="S1550" s="3"/>
    </row>
    <row r="1551" spans="8:19">
      <c r="H1551" s="1"/>
      <c r="I1551" s="1"/>
      <c r="J1551" s="1"/>
      <c r="K1551" s="1"/>
      <c r="L1551" s="1"/>
      <c r="M1551" s="1"/>
      <c r="N1551" s="1"/>
      <c r="O1551" s="1"/>
      <c r="P1551" s="3"/>
      <c r="Q1551" s="3"/>
      <c r="R1551" s="3"/>
      <c r="S1551" s="3"/>
    </row>
    <row r="1552" spans="8:19">
      <c r="H1552" s="1"/>
      <c r="I1552" s="1"/>
      <c r="J1552" s="1"/>
      <c r="K1552" s="1"/>
      <c r="L1552" s="1"/>
      <c r="M1552" s="1"/>
      <c r="N1552" s="1"/>
      <c r="O1552" s="1"/>
      <c r="P1552" s="3"/>
      <c r="Q1552" s="3"/>
      <c r="R1552" s="3"/>
      <c r="S1552" s="3"/>
    </row>
    <row r="1553" spans="8:19">
      <c r="H1553" s="1"/>
      <c r="I1553" s="1"/>
      <c r="J1553" s="1"/>
      <c r="K1553" s="1"/>
      <c r="L1553" s="1"/>
      <c r="M1553" s="1"/>
      <c r="N1553" s="1"/>
      <c r="O1553" s="1"/>
      <c r="P1553" s="3"/>
      <c r="Q1553" s="3"/>
      <c r="R1553" s="3"/>
      <c r="S1553" s="3"/>
    </row>
    <row r="1554" spans="8:19">
      <c r="H1554" s="1"/>
      <c r="I1554" s="1"/>
      <c r="J1554" s="1"/>
      <c r="K1554" s="1"/>
      <c r="L1554" s="1"/>
      <c r="M1554" s="1"/>
      <c r="N1554" s="1"/>
      <c r="O1554" s="1"/>
      <c r="P1554" s="3"/>
      <c r="Q1554" s="3"/>
      <c r="R1554" s="3"/>
      <c r="S1554" s="3"/>
    </row>
    <row r="1555" spans="8:19">
      <c r="H1555" s="1"/>
      <c r="I1555" s="1"/>
      <c r="J1555" s="1"/>
      <c r="K1555" s="1"/>
      <c r="L1555" s="1"/>
      <c r="M1555" s="1"/>
      <c r="N1555" s="1"/>
      <c r="O1555" s="1"/>
      <c r="P1555" s="3"/>
      <c r="Q1555" s="3"/>
      <c r="R1555" s="3"/>
      <c r="S1555" s="3"/>
    </row>
    <row r="1556" spans="8:19">
      <c r="H1556" s="1"/>
      <c r="I1556" s="1"/>
      <c r="J1556" s="1"/>
      <c r="K1556" s="1"/>
      <c r="L1556" s="1"/>
      <c r="M1556" s="1"/>
      <c r="N1556" s="1"/>
      <c r="O1556" s="1"/>
      <c r="P1556" s="3"/>
      <c r="Q1556" s="3"/>
      <c r="R1556" s="3"/>
      <c r="S1556" s="3"/>
    </row>
    <row r="1557" spans="8:19">
      <c r="H1557" s="1"/>
      <c r="I1557" s="1"/>
      <c r="J1557" s="1"/>
      <c r="K1557" s="1"/>
      <c r="L1557" s="1"/>
      <c r="M1557" s="1"/>
      <c r="N1557" s="1"/>
      <c r="O1557" s="1"/>
      <c r="P1557" s="3"/>
      <c r="Q1557" s="3"/>
      <c r="R1557" s="3"/>
      <c r="S1557" s="3"/>
    </row>
    <row r="1558" spans="8:19">
      <c r="H1558" s="1"/>
      <c r="I1558" s="1"/>
      <c r="J1558" s="1"/>
      <c r="K1558" s="1"/>
      <c r="L1558" s="1"/>
      <c r="M1558" s="1"/>
      <c r="N1558" s="1"/>
      <c r="O1558" s="1"/>
      <c r="P1558" s="3"/>
      <c r="Q1558" s="3"/>
      <c r="R1558" s="3"/>
      <c r="S1558" s="3"/>
    </row>
    <row r="1559" spans="8:19">
      <c r="H1559" s="1"/>
      <c r="I1559" s="1"/>
      <c r="J1559" s="1"/>
      <c r="K1559" s="1"/>
      <c r="L1559" s="1"/>
      <c r="M1559" s="1"/>
      <c r="N1559" s="1"/>
      <c r="O1559" s="1"/>
      <c r="P1559" s="3"/>
      <c r="Q1559" s="3"/>
      <c r="R1559" s="3"/>
      <c r="S1559" s="3"/>
    </row>
    <row r="1560" spans="8:19">
      <c r="H1560" s="1"/>
      <c r="I1560" s="1"/>
      <c r="J1560" s="1"/>
      <c r="K1560" s="1"/>
      <c r="L1560" s="1"/>
      <c r="M1560" s="1"/>
      <c r="N1560" s="1"/>
      <c r="O1560" s="1"/>
      <c r="P1560" s="3"/>
      <c r="Q1560" s="3"/>
      <c r="R1560" s="3"/>
      <c r="S1560" s="3"/>
    </row>
    <row r="1561" spans="8:19">
      <c r="H1561" s="1"/>
      <c r="I1561" s="1"/>
      <c r="J1561" s="1"/>
      <c r="K1561" s="1"/>
      <c r="L1561" s="1"/>
      <c r="M1561" s="1"/>
      <c r="N1561" s="1"/>
      <c r="O1561" s="1"/>
      <c r="P1561" s="3"/>
      <c r="Q1561" s="3"/>
      <c r="R1561" s="3"/>
      <c r="S1561" s="3"/>
    </row>
    <row r="1562" spans="8:19">
      <c r="H1562" s="1"/>
      <c r="I1562" s="1"/>
      <c r="J1562" s="1"/>
      <c r="K1562" s="1"/>
      <c r="L1562" s="1"/>
      <c r="M1562" s="1"/>
      <c r="N1562" s="1"/>
      <c r="O1562" s="1"/>
      <c r="P1562" s="3"/>
      <c r="Q1562" s="3"/>
      <c r="R1562" s="3"/>
      <c r="S1562" s="3"/>
    </row>
    <row r="1563" spans="8:19">
      <c r="H1563" s="1"/>
      <c r="I1563" s="1"/>
      <c r="J1563" s="1"/>
      <c r="K1563" s="1"/>
      <c r="L1563" s="1"/>
      <c r="M1563" s="1"/>
      <c r="N1563" s="1"/>
      <c r="O1563" s="1"/>
      <c r="P1563" s="3"/>
      <c r="Q1563" s="3"/>
      <c r="R1563" s="3"/>
      <c r="S1563" s="3"/>
    </row>
    <row r="1564" spans="8:19">
      <c r="H1564" s="1"/>
      <c r="I1564" s="1"/>
      <c r="J1564" s="1"/>
      <c r="K1564" s="1"/>
      <c r="L1564" s="1"/>
      <c r="M1564" s="1"/>
      <c r="N1564" s="1"/>
      <c r="O1564" s="1"/>
      <c r="P1564" s="3"/>
      <c r="Q1564" s="3"/>
      <c r="R1564" s="3"/>
      <c r="S1564" s="3"/>
    </row>
    <row r="1565" spans="8:19">
      <c r="H1565" s="1"/>
      <c r="I1565" s="1"/>
      <c r="J1565" s="1"/>
      <c r="K1565" s="1"/>
      <c r="L1565" s="1"/>
      <c r="M1565" s="1"/>
      <c r="N1565" s="1"/>
      <c r="O1565" s="1"/>
      <c r="P1565" s="3"/>
      <c r="Q1565" s="3"/>
      <c r="R1565" s="3"/>
      <c r="S1565" s="3"/>
    </row>
    <row r="1566" spans="8:19">
      <c r="H1566" s="1"/>
      <c r="I1566" s="1"/>
      <c r="J1566" s="1"/>
      <c r="K1566" s="1"/>
      <c r="L1566" s="1"/>
      <c r="M1566" s="1"/>
      <c r="N1566" s="1"/>
      <c r="O1566" s="1"/>
      <c r="P1566" s="3"/>
      <c r="Q1566" s="3"/>
      <c r="R1566" s="3"/>
      <c r="S1566" s="3"/>
    </row>
    <row r="1567" spans="8:19">
      <c r="H1567" s="1"/>
      <c r="I1567" s="1"/>
      <c r="J1567" s="1"/>
      <c r="K1567" s="1"/>
      <c r="L1567" s="1"/>
      <c r="M1567" s="1"/>
      <c r="N1567" s="1"/>
      <c r="O1567" s="1"/>
      <c r="P1567" s="3"/>
      <c r="Q1567" s="3"/>
      <c r="R1567" s="3"/>
      <c r="S1567" s="3"/>
    </row>
    <row r="1568" spans="8:19">
      <c r="H1568" s="1"/>
      <c r="I1568" s="1"/>
      <c r="J1568" s="1"/>
      <c r="K1568" s="1"/>
      <c r="L1568" s="1"/>
      <c r="M1568" s="1"/>
      <c r="N1568" s="1"/>
      <c r="O1568" s="1"/>
      <c r="P1568" s="3"/>
      <c r="Q1568" s="3"/>
      <c r="R1568" s="3"/>
      <c r="S1568" s="3"/>
    </row>
    <row r="1569" spans="8:19">
      <c r="H1569" s="1"/>
      <c r="I1569" s="1"/>
      <c r="J1569" s="1"/>
      <c r="K1569" s="1"/>
      <c r="L1569" s="1"/>
      <c r="M1569" s="1"/>
      <c r="N1569" s="1"/>
      <c r="O1569" s="1"/>
      <c r="P1569" s="3"/>
      <c r="Q1569" s="3"/>
      <c r="R1569" s="3"/>
      <c r="S1569" s="3"/>
    </row>
    <row r="1570" spans="8:19">
      <c r="H1570" s="1"/>
      <c r="I1570" s="1"/>
      <c r="J1570" s="1"/>
      <c r="K1570" s="1"/>
      <c r="L1570" s="1"/>
      <c r="M1570" s="1"/>
      <c r="N1570" s="1"/>
      <c r="O1570" s="1"/>
      <c r="P1570" s="3"/>
      <c r="Q1570" s="3"/>
      <c r="R1570" s="3"/>
      <c r="S1570" s="3"/>
    </row>
    <row r="1571" spans="8:19">
      <c r="H1571" s="1"/>
      <c r="I1571" s="1"/>
      <c r="J1571" s="1"/>
      <c r="K1571" s="1"/>
      <c r="L1571" s="1"/>
      <c r="M1571" s="1"/>
      <c r="N1571" s="1"/>
      <c r="O1571" s="1"/>
      <c r="P1571" s="3"/>
      <c r="Q1571" s="3"/>
      <c r="R1571" s="3"/>
      <c r="S1571" s="3"/>
    </row>
    <row r="1572" spans="8:19">
      <c r="H1572" s="1"/>
      <c r="I1572" s="1"/>
      <c r="J1572" s="1"/>
      <c r="K1572" s="1"/>
      <c r="L1572" s="1"/>
      <c r="M1572" s="1"/>
      <c r="N1572" s="1"/>
      <c r="O1572" s="1"/>
      <c r="P1572" s="3"/>
      <c r="Q1572" s="3"/>
      <c r="R1572" s="3"/>
      <c r="S1572" s="3"/>
    </row>
    <row r="1573" spans="8:19">
      <c r="H1573" s="1"/>
      <c r="I1573" s="1"/>
      <c r="J1573" s="1"/>
      <c r="K1573" s="1"/>
      <c r="L1573" s="1"/>
      <c r="M1573" s="1"/>
      <c r="N1573" s="1"/>
      <c r="O1573" s="1"/>
      <c r="P1573" s="3"/>
      <c r="Q1573" s="3"/>
      <c r="R1573" s="3"/>
      <c r="S1573" s="3"/>
    </row>
    <row r="1574" spans="8:19">
      <c r="H1574" s="1"/>
      <c r="I1574" s="1"/>
      <c r="J1574" s="1"/>
      <c r="K1574" s="1"/>
      <c r="L1574" s="1"/>
      <c r="M1574" s="1"/>
      <c r="N1574" s="1"/>
      <c r="O1574" s="1"/>
      <c r="P1574" s="3"/>
      <c r="Q1574" s="3"/>
      <c r="R1574" s="3"/>
      <c r="S1574" s="3"/>
    </row>
    <row r="1575" spans="8:19">
      <c r="H1575" s="1"/>
      <c r="I1575" s="1"/>
      <c r="J1575" s="1"/>
      <c r="K1575" s="1"/>
      <c r="L1575" s="1"/>
      <c r="M1575" s="1"/>
      <c r="N1575" s="1"/>
      <c r="O1575" s="1"/>
      <c r="P1575" s="3"/>
      <c r="Q1575" s="3"/>
      <c r="R1575" s="3"/>
      <c r="S1575" s="3"/>
    </row>
    <row r="1576" spans="8:19">
      <c r="H1576" s="1"/>
      <c r="I1576" s="1"/>
      <c r="J1576" s="1"/>
      <c r="K1576" s="1"/>
      <c r="L1576" s="1"/>
      <c r="M1576" s="1"/>
      <c r="N1576" s="1"/>
      <c r="O1576" s="1"/>
      <c r="P1576" s="3"/>
      <c r="Q1576" s="3"/>
      <c r="R1576" s="3"/>
      <c r="S1576" s="3"/>
    </row>
    <row r="1577" spans="8:19">
      <c r="H1577" s="1"/>
      <c r="I1577" s="1"/>
      <c r="J1577" s="1"/>
      <c r="K1577" s="1"/>
      <c r="L1577" s="1"/>
      <c r="M1577" s="1"/>
      <c r="N1577" s="1"/>
      <c r="O1577" s="1"/>
      <c r="P1577" s="3"/>
      <c r="Q1577" s="3"/>
      <c r="R1577" s="3"/>
      <c r="S1577" s="3"/>
    </row>
    <row r="1578" spans="8:19">
      <c r="H1578" s="1"/>
      <c r="I1578" s="1"/>
      <c r="J1578" s="1"/>
      <c r="K1578" s="1"/>
      <c r="L1578" s="1"/>
      <c r="M1578" s="1"/>
      <c r="N1578" s="1"/>
      <c r="O1578" s="1"/>
      <c r="P1578" s="3"/>
      <c r="Q1578" s="3"/>
      <c r="R1578" s="3"/>
      <c r="S1578" s="3"/>
    </row>
    <row r="1579" spans="8:19">
      <c r="H1579" s="1"/>
      <c r="I1579" s="1"/>
      <c r="J1579" s="1"/>
      <c r="K1579" s="1"/>
      <c r="L1579" s="1"/>
      <c r="M1579" s="1"/>
      <c r="N1579" s="1"/>
      <c r="O1579" s="1"/>
      <c r="P1579" s="3"/>
      <c r="Q1579" s="3"/>
      <c r="R1579" s="3"/>
      <c r="S1579" s="3"/>
    </row>
    <row r="1580" spans="8:19">
      <c r="H1580" s="1"/>
      <c r="I1580" s="1"/>
      <c r="J1580" s="1"/>
      <c r="K1580" s="1"/>
      <c r="L1580" s="1"/>
      <c r="M1580" s="1"/>
      <c r="N1580" s="1"/>
      <c r="O1580" s="1"/>
      <c r="P1580" s="3"/>
      <c r="Q1580" s="3"/>
      <c r="R1580" s="3"/>
      <c r="S1580" s="3"/>
    </row>
    <row r="1581" spans="8:19">
      <c r="H1581" s="1"/>
      <c r="I1581" s="1"/>
      <c r="J1581" s="1"/>
      <c r="K1581" s="1"/>
      <c r="L1581" s="1"/>
      <c r="M1581" s="1"/>
      <c r="N1581" s="1"/>
      <c r="O1581" s="1"/>
      <c r="P1581" s="3"/>
      <c r="Q1581" s="3"/>
      <c r="R1581" s="3"/>
      <c r="S1581" s="3"/>
    </row>
    <row r="1582" spans="8:19">
      <c r="H1582" s="1"/>
      <c r="I1582" s="1"/>
      <c r="J1582" s="1"/>
      <c r="K1582" s="1"/>
      <c r="L1582" s="1"/>
      <c r="M1582" s="1"/>
      <c r="N1582" s="1"/>
      <c r="O1582" s="1"/>
      <c r="P1582" s="3"/>
      <c r="Q1582" s="3"/>
      <c r="R1582" s="3"/>
      <c r="S1582" s="3"/>
    </row>
    <row r="1583" spans="8:19">
      <c r="H1583" s="1"/>
      <c r="I1583" s="1"/>
      <c r="J1583" s="1"/>
      <c r="K1583" s="1"/>
      <c r="L1583" s="1"/>
      <c r="M1583" s="1"/>
      <c r="N1583" s="1"/>
      <c r="O1583" s="1"/>
      <c r="P1583" s="3"/>
      <c r="Q1583" s="3"/>
      <c r="R1583" s="3"/>
      <c r="S1583" s="3"/>
    </row>
    <row r="1584" spans="8:19">
      <c r="H1584" s="1"/>
      <c r="I1584" s="1"/>
      <c r="J1584" s="1"/>
      <c r="K1584" s="1"/>
      <c r="L1584" s="1"/>
      <c r="M1584" s="1"/>
      <c r="N1584" s="1"/>
      <c r="O1584" s="1"/>
      <c r="P1584" s="3"/>
      <c r="Q1584" s="3"/>
      <c r="R1584" s="3"/>
      <c r="S1584" s="3"/>
    </row>
    <row r="1585" spans="8:19">
      <c r="H1585" s="1"/>
      <c r="I1585" s="1"/>
      <c r="J1585" s="1"/>
      <c r="K1585" s="1"/>
      <c r="L1585" s="1"/>
      <c r="M1585" s="1"/>
      <c r="N1585" s="1"/>
      <c r="O1585" s="1"/>
      <c r="P1585" s="3"/>
      <c r="Q1585" s="3"/>
      <c r="R1585" s="3"/>
      <c r="S1585" s="3"/>
    </row>
    <row r="1586" spans="8:19">
      <c r="H1586" s="1"/>
      <c r="I1586" s="1"/>
      <c r="J1586" s="1"/>
      <c r="K1586" s="1"/>
      <c r="L1586" s="1"/>
      <c r="M1586" s="1"/>
      <c r="N1586" s="1"/>
      <c r="O1586" s="1"/>
      <c r="P1586" s="3"/>
      <c r="Q1586" s="3"/>
      <c r="R1586" s="3"/>
      <c r="S1586" s="3"/>
    </row>
    <row r="1587" spans="8:19">
      <c r="H1587" s="1"/>
      <c r="I1587" s="1"/>
      <c r="J1587" s="1"/>
      <c r="K1587" s="1"/>
      <c r="L1587" s="1"/>
      <c r="M1587" s="1"/>
      <c r="N1587" s="1"/>
      <c r="O1587" s="1"/>
      <c r="P1587" s="3"/>
      <c r="Q1587" s="3"/>
      <c r="R1587" s="3"/>
      <c r="S1587" s="3"/>
    </row>
    <row r="1588" spans="8:19">
      <c r="H1588" s="1"/>
      <c r="I1588" s="1"/>
      <c r="J1588" s="1"/>
      <c r="K1588" s="1"/>
      <c r="L1588" s="1"/>
      <c r="M1588" s="1"/>
      <c r="N1588" s="1"/>
      <c r="O1588" s="1"/>
      <c r="P1588" s="3"/>
      <c r="Q1588" s="3"/>
      <c r="R1588" s="3"/>
      <c r="S1588" s="3"/>
    </row>
    <row r="1589" spans="8:19">
      <c r="H1589" s="1"/>
      <c r="I1589" s="1"/>
      <c r="J1589" s="1"/>
      <c r="K1589" s="1"/>
      <c r="L1589" s="1"/>
      <c r="M1589" s="1"/>
      <c r="N1589" s="1"/>
      <c r="O1589" s="1"/>
      <c r="P1589" s="3"/>
      <c r="Q1589" s="3"/>
      <c r="R1589" s="3"/>
      <c r="S1589" s="3"/>
    </row>
    <row r="1590" spans="8:19">
      <c r="H1590" s="1"/>
      <c r="I1590" s="1"/>
      <c r="J1590" s="1"/>
      <c r="K1590" s="1"/>
      <c r="L1590" s="1"/>
      <c r="M1590" s="1"/>
      <c r="N1590" s="1"/>
      <c r="O1590" s="1"/>
      <c r="P1590" s="3"/>
      <c r="Q1590" s="3"/>
      <c r="R1590" s="3"/>
      <c r="S1590" s="3"/>
    </row>
    <row r="1591" spans="8:19">
      <c r="H1591" s="1"/>
      <c r="I1591" s="1"/>
      <c r="J1591" s="1"/>
      <c r="K1591" s="1"/>
      <c r="L1591" s="1"/>
      <c r="M1591" s="1"/>
      <c r="N1591" s="1"/>
      <c r="O1591" s="1"/>
      <c r="P1591" s="3"/>
      <c r="Q1591" s="3"/>
      <c r="R1591" s="3"/>
      <c r="S1591" s="3"/>
    </row>
    <row r="1592" spans="8:19">
      <c r="H1592" s="1"/>
      <c r="I1592" s="1"/>
      <c r="J1592" s="1"/>
      <c r="K1592" s="1"/>
      <c r="L1592" s="1"/>
      <c r="M1592" s="1"/>
      <c r="N1592" s="1"/>
      <c r="O1592" s="1"/>
      <c r="P1592" s="3"/>
      <c r="Q1592" s="3"/>
      <c r="R1592" s="3"/>
      <c r="S1592" s="3"/>
    </row>
    <row r="1593" spans="8:19">
      <c r="H1593" s="1"/>
      <c r="I1593" s="1"/>
      <c r="J1593" s="1"/>
      <c r="K1593" s="1"/>
      <c r="L1593" s="1"/>
      <c r="M1593" s="1"/>
      <c r="N1593" s="1"/>
      <c r="O1593" s="1"/>
      <c r="P1593" s="3"/>
      <c r="Q1593" s="3"/>
      <c r="R1593" s="3"/>
      <c r="S1593" s="3"/>
    </row>
    <row r="1594" spans="8:19">
      <c r="H1594" s="1"/>
      <c r="I1594" s="1"/>
      <c r="J1594" s="1"/>
      <c r="K1594" s="1"/>
      <c r="L1594" s="1"/>
      <c r="M1594" s="1"/>
      <c r="N1594" s="1"/>
      <c r="O1594" s="1"/>
      <c r="P1594" s="3"/>
      <c r="Q1594" s="3"/>
      <c r="R1594" s="3"/>
      <c r="S1594" s="3"/>
    </row>
    <row r="1595" spans="8:19">
      <c r="H1595" s="1"/>
      <c r="I1595" s="1"/>
      <c r="J1595" s="1"/>
      <c r="K1595" s="1"/>
      <c r="L1595" s="1"/>
      <c r="M1595" s="1"/>
      <c r="N1595" s="1"/>
      <c r="O1595" s="1"/>
      <c r="P1595" s="3"/>
      <c r="Q1595" s="3"/>
      <c r="R1595" s="3"/>
      <c r="S1595" s="3"/>
    </row>
    <row r="1596" spans="8:19">
      <c r="H1596" s="1"/>
      <c r="I1596" s="1"/>
      <c r="J1596" s="1"/>
      <c r="K1596" s="1"/>
      <c r="L1596" s="1"/>
      <c r="M1596" s="1"/>
      <c r="N1596" s="1"/>
      <c r="O1596" s="1"/>
      <c r="P1596" s="3"/>
      <c r="Q1596" s="3"/>
      <c r="R1596" s="3"/>
      <c r="S1596" s="3"/>
    </row>
    <row r="1597" spans="8:19">
      <c r="H1597" s="1"/>
      <c r="I1597" s="1"/>
      <c r="J1597" s="1"/>
      <c r="K1597" s="1"/>
      <c r="L1597" s="1"/>
      <c r="M1597" s="1"/>
      <c r="N1597" s="1"/>
      <c r="O1597" s="1"/>
      <c r="P1597" s="3"/>
      <c r="Q1597" s="3"/>
      <c r="R1597" s="3"/>
      <c r="S1597" s="3"/>
    </row>
    <row r="1598" spans="8:19">
      <c r="H1598" s="1"/>
      <c r="I1598" s="1"/>
      <c r="J1598" s="1"/>
      <c r="K1598" s="1"/>
      <c r="L1598" s="1"/>
      <c r="M1598" s="1"/>
      <c r="N1598" s="1"/>
      <c r="O1598" s="1"/>
      <c r="P1598" s="3"/>
      <c r="Q1598" s="3"/>
      <c r="R1598" s="3"/>
      <c r="S1598" s="3"/>
    </row>
    <row r="1599" spans="8:19">
      <c r="H1599" s="1"/>
      <c r="I1599" s="1"/>
      <c r="J1599" s="1"/>
      <c r="K1599" s="1"/>
      <c r="L1599" s="1"/>
      <c r="M1599" s="1"/>
      <c r="N1599" s="1"/>
      <c r="O1599" s="1"/>
      <c r="P1599" s="3"/>
      <c r="Q1599" s="3"/>
      <c r="R1599" s="3"/>
      <c r="S1599" s="3"/>
    </row>
    <row r="1600" spans="8:19">
      <c r="H1600" s="1"/>
      <c r="I1600" s="1"/>
      <c r="J1600" s="1"/>
      <c r="K1600" s="1"/>
      <c r="L1600" s="1"/>
      <c r="M1600" s="1"/>
      <c r="N1600" s="1"/>
      <c r="O1600" s="1"/>
      <c r="P1600" s="3"/>
      <c r="Q1600" s="3"/>
      <c r="R1600" s="3"/>
      <c r="S1600" s="3"/>
    </row>
    <row r="1601" spans="8:19">
      <c r="H1601" s="1"/>
      <c r="I1601" s="1"/>
      <c r="J1601" s="1"/>
      <c r="K1601" s="1"/>
      <c r="L1601" s="1"/>
      <c r="M1601" s="1"/>
      <c r="N1601" s="1"/>
      <c r="O1601" s="1"/>
      <c r="P1601" s="3"/>
      <c r="Q1601" s="3"/>
      <c r="R1601" s="3"/>
      <c r="S1601" s="3"/>
    </row>
    <row r="1602" spans="8:19">
      <c r="H1602" s="1"/>
      <c r="I1602" s="1"/>
      <c r="J1602" s="1"/>
      <c r="K1602" s="1"/>
      <c r="L1602" s="1"/>
      <c r="M1602" s="1"/>
      <c r="N1602" s="1"/>
      <c r="O1602" s="1"/>
      <c r="P1602" s="3"/>
      <c r="Q1602" s="3"/>
      <c r="R1602" s="3"/>
      <c r="S1602" s="3"/>
    </row>
    <row r="1603" spans="8:19">
      <c r="H1603" s="1"/>
      <c r="I1603" s="1"/>
      <c r="J1603" s="1"/>
      <c r="K1603" s="1"/>
      <c r="L1603" s="1"/>
      <c r="M1603" s="1"/>
      <c r="N1603" s="1"/>
      <c r="O1603" s="1"/>
      <c r="P1603" s="3"/>
      <c r="Q1603" s="3"/>
      <c r="R1603" s="3"/>
      <c r="S1603" s="3"/>
    </row>
    <row r="1604" spans="8:19">
      <c r="H1604" s="1"/>
      <c r="I1604" s="1"/>
      <c r="J1604" s="1"/>
      <c r="K1604" s="1"/>
      <c r="L1604" s="1"/>
      <c r="M1604" s="1"/>
      <c r="N1604" s="1"/>
      <c r="O1604" s="1"/>
      <c r="P1604" s="3"/>
      <c r="Q1604" s="3"/>
      <c r="R1604" s="3"/>
      <c r="S1604" s="3"/>
    </row>
    <row r="1605" spans="8:19">
      <c r="H1605" s="1"/>
      <c r="I1605" s="1"/>
      <c r="J1605" s="1"/>
      <c r="K1605" s="1"/>
      <c r="L1605" s="1"/>
      <c r="M1605" s="1"/>
      <c r="N1605" s="1"/>
      <c r="O1605" s="1"/>
      <c r="P1605" s="3"/>
      <c r="Q1605" s="3"/>
      <c r="R1605" s="3"/>
      <c r="S1605" s="3"/>
    </row>
    <row r="1606" spans="8:19">
      <c r="H1606" s="1"/>
      <c r="I1606" s="1"/>
      <c r="J1606" s="1"/>
      <c r="K1606" s="1"/>
      <c r="L1606" s="1"/>
      <c r="M1606" s="1"/>
      <c r="N1606" s="1"/>
      <c r="O1606" s="1"/>
      <c r="P1606" s="3"/>
      <c r="Q1606" s="3"/>
      <c r="R1606" s="3"/>
      <c r="S1606" s="3"/>
    </row>
    <row r="1607" spans="8:19">
      <c r="H1607" s="1"/>
      <c r="I1607" s="1"/>
      <c r="J1607" s="1"/>
      <c r="K1607" s="1"/>
      <c r="L1607" s="1"/>
      <c r="M1607" s="1"/>
      <c r="N1607" s="1"/>
      <c r="O1607" s="1"/>
      <c r="P1607" s="3"/>
      <c r="Q1607" s="3"/>
      <c r="R1607" s="3"/>
      <c r="S1607" s="3"/>
    </row>
    <row r="1608" spans="8:19">
      <c r="H1608" s="1"/>
      <c r="I1608" s="1"/>
      <c r="J1608" s="1"/>
      <c r="K1608" s="1"/>
      <c r="L1608" s="1"/>
      <c r="M1608" s="1"/>
      <c r="N1608" s="1"/>
      <c r="O1608" s="1"/>
      <c r="P1608" s="3"/>
      <c r="Q1608" s="3"/>
      <c r="R1608" s="3"/>
      <c r="S1608" s="3"/>
    </row>
    <row r="1609" spans="8:19">
      <c r="H1609" s="1"/>
      <c r="I1609" s="1"/>
      <c r="J1609" s="1"/>
      <c r="K1609" s="1"/>
      <c r="L1609" s="1"/>
      <c r="M1609" s="1"/>
      <c r="N1609" s="1"/>
      <c r="O1609" s="1"/>
      <c r="P1609" s="3"/>
      <c r="Q1609" s="3"/>
      <c r="R1609" s="3"/>
      <c r="S1609" s="3"/>
    </row>
    <row r="1610" spans="8:19">
      <c r="H1610" s="1"/>
      <c r="I1610" s="1"/>
      <c r="J1610" s="1"/>
      <c r="K1610" s="1"/>
      <c r="L1610" s="1"/>
      <c r="M1610" s="1"/>
      <c r="N1610" s="1"/>
      <c r="O1610" s="1"/>
      <c r="P1610" s="3"/>
      <c r="Q1610" s="3"/>
      <c r="R1610" s="3"/>
      <c r="S1610" s="3"/>
    </row>
    <row r="1611" spans="8:19">
      <c r="H1611" s="1"/>
      <c r="I1611" s="1"/>
      <c r="J1611" s="1"/>
      <c r="K1611" s="1"/>
      <c r="L1611" s="1"/>
      <c r="M1611" s="1"/>
      <c r="N1611" s="1"/>
      <c r="O1611" s="1"/>
      <c r="P1611" s="3"/>
      <c r="Q1611" s="3"/>
      <c r="R1611" s="3"/>
      <c r="S1611" s="3"/>
    </row>
    <row r="1612" spans="8:19">
      <c r="H1612" s="1"/>
      <c r="I1612" s="1"/>
      <c r="J1612" s="1"/>
      <c r="K1612" s="1"/>
      <c r="L1612" s="1"/>
      <c r="M1612" s="1"/>
      <c r="N1612" s="1"/>
      <c r="O1612" s="1"/>
      <c r="P1612" s="3"/>
      <c r="Q1612" s="3"/>
      <c r="R1612" s="3"/>
      <c r="S1612" s="3"/>
    </row>
    <row r="1613" spans="8:19">
      <c r="H1613" s="1"/>
      <c r="I1613" s="1"/>
      <c r="J1613" s="1"/>
      <c r="K1613" s="1"/>
      <c r="L1613" s="1"/>
      <c r="M1613" s="1"/>
      <c r="N1613" s="1"/>
      <c r="O1613" s="1"/>
      <c r="P1613" s="3"/>
      <c r="Q1613" s="3"/>
      <c r="R1613" s="3"/>
      <c r="S1613" s="3"/>
    </row>
    <row r="1614" spans="8:19">
      <c r="H1614" s="1"/>
      <c r="I1614" s="1"/>
      <c r="J1614" s="1"/>
      <c r="K1614" s="1"/>
      <c r="L1614" s="1"/>
      <c r="M1614" s="1"/>
      <c r="N1614" s="1"/>
      <c r="O1614" s="1"/>
      <c r="P1614" s="3"/>
      <c r="Q1614" s="3"/>
      <c r="R1614" s="3"/>
      <c r="S1614" s="3"/>
    </row>
    <row r="1615" spans="8:19">
      <c r="H1615" s="1"/>
      <c r="I1615" s="1"/>
      <c r="J1615" s="1"/>
      <c r="K1615" s="1"/>
      <c r="L1615" s="1"/>
      <c r="M1615" s="1"/>
      <c r="N1615" s="1"/>
      <c r="O1615" s="1"/>
      <c r="P1615" s="3"/>
      <c r="Q1615" s="3"/>
      <c r="R1615" s="3"/>
      <c r="S1615" s="3"/>
    </row>
    <row r="1616" spans="8:19">
      <c r="H1616" s="1"/>
      <c r="I1616" s="1"/>
      <c r="J1616" s="1"/>
      <c r="K1616" s="1"/>
      <c r="L1616" s="1"/>
      <c r="M1616" s="1"/>
      <c r="N1616" s="1"/>
      <c r="O1616" s="1"/>
      <c r="P1616" s="3"/>
      <c r="Q1616" s="3"/>
      <c r="R1616" s="3"/>
      <c r="S1616" s="3"/>
    </row>
    <row r="1617" spans="8:19">
      <c r="H1617" s="1"/>
      <c r="I1617" s="1"/>
      <c r="J1617" s="1"/>
      <c r="K1617" s="1"/>
      <c r="L1617" s="1"/>
      <c r="M1617" s="1"/>
      <c r="N1617" s="1"/>
      <c r="O1617" s="1"/>
      <c r="P1617" s="3"/>
      <c r="Q1617" s="3"/>
      <c r="R1617" s="3"/>
      <c r="S1617" s="3"/>
    </row>
    <row r="1618" spans="8:19">
      <c r="H1618" s="1"/>
      <c r="I1618" s="1"/>
      <c r="J1618" s="1"/>
      <c r="K1618" s="1"/>
      <c r="L1618" s="1"/>
      <c r="M1618" s="1"/>
      <c r="N1618" s="1"/>
      <c r="O1618" s="1"/>
      <c r="P1618" s="3"/>
      <c r="Q1618" s="3"/>
      <c r="R1618" s="3"/>
      <c r="S1618" s="3"/>
    </row>
    <row r="1619" spans="8:19">
      <c r="H1619" s="1"/>
      <c r="I1619" s="1"/>
      <c r="J1619" s="1"/>
      <c r="K1619" s="1"/>
      <c r="L1619" s="1"/>
      <c r="M1619" s="1"/>
      <c r="N1619" s="1"/>
      <c r="O1619" s="1"/>
      <c r="P1619" s="3"/>
      <c r="Q1619" s="3"/>
      <c r="R1619" s="3"/>
      <c r="S1619" s="3"/>
    </row>
    <row r="1620" spans="8:19">
      <c r="H1620" s="1"/>
      <c r="I1620" s="1"/>
      <c r="J1620" s="1"/>
      <c r="K1620" s="1"/>
      <c r="L1620" s="1"/>
      <c r="M1620" s="1"/>
      <c r="N1620" s="1"/>
      <c r="O1620" s="1"/>
      <c r="P1620" s="3"/>
      <c r="Q1620" s="3"/>
      <c r="R1620" s="3"/>
      <c r="S1620" s="3"/>
    </row>
    <row r="1621" spans="8:19">
      <c r="H1621" s="1"/>
      <c r="I1621" s="1"/>
      <c r="J1621" s="1"/>
      <c r="K1621" s="1"/>
      <c r="L1621" s="1"/>
      <c r="M1621" s="1"/>
      <c r="N1621" s="1"/>
      <c r="O1621" s="1"/>
      <c r="P1621" s="3"/>
      <c r="Q1621" s="3"/>
      <c r="R1621" s="3"/>
      <c r="S1621" s="3"/>
    </row>
    <row r="1622" spans="8:19">
      <c r="H1622" s="1"/>
      <c r="I1622" s="1"/>
      <c r="J1622" s="1"/>
      <c r="K1622" s="1"/>
      <c r="L1622" s="1"/>
      <c r="M1622" s="1"/>
      <c r="N1622" s="1"/>
      <c r="O1622" s="1"/>
      <c r="P1622" s="3"/>
      <c r="Q1622" s="3"/>
      <c r="R1622" s="3"/>
      <c r="S1622" s="3"/>
    </row>
    <row r="1623" spans="8:19">
      <c r="H1623" s="1"/>
      <c r="I1623" s="1"/>
      <c r="J1623" s="1"/>
      <c r="K1623" s="1"/>
      <c r="L1623" s="1"/>
      <c r="M1623" s="1"/>
      <c r="N1623" s="1"/>
      <c r="O1623" s="1"/>
      <c r="P1623" s="3"/>
      <c r="Q1623" s="3"/>
      <c r="R1623" s="3"/>
      <c r="S1623" s="3"/>
    </row>
    <row r="1624" spans="8:19">
      <c r="H1624" s="1"/>
      <c r="I1624" s="1"/>
      <c r="J1624" s="1"/>
      <c r="K1624" s="1"/>
      <c r="L1624" s="1"/>
      <c r="M1624" s="1"/>
      <c r="N1624" s="1"/>
      <c r="O1624" s="1"/>
      <c r="P1624" s="3"/>
      <c r="Q1624" s="3"/>
      <c r="R1624" s="3"/>
      <c r="S1624" s="3"/>
    </row>
    <row r="1625" spans="8:19">
      <c r="H1625" s="1"/>
      <c r="I1625" s="1"/>
      <c r="J1625" s="1"/>
      <c r="K1625" s="1"/>
      <c r="L1625" s="1"/>
      <c r="M1625" s="1"/>
      <c r="N1625" s="1"/>
      <c r="O1625" s="1"/>
      <c r="P1625" s="3"/>
      <c r="Q1625" s="3"/>
      <c r="R1625" s="3"/>
      <c r="S1625" s="3"/>
    </row>
    <row r="1626" spans="8:19">
      <c r="H1626" s="1"/>
      <c r="I1626" s="1"/>
      <c r="J1626" s="1"/>
      <c r="K1626" s="1"/>
      <c r="L1626" s="1"/>
      <c r="M1626" s="1"/>
      <c r="N1626" s="1"/>
      <c r="O1626" s="1"/>
      <c r="P1626" s="3"/>
      <c r="Q1626" s="3"/>
      <c r="R1626" s="3"/>
      <c r="S1626" s="3"/>
    </row>
    <row r="1627" spans="8:19">
      <c r="H1627" s="1"/>
      <c r="I1627" s="1"/>
      <c r="J1627" s="1"/>
      <c r="K1627" s="1"/>
      <c r="L1627" s="1"/>
      <c r="M1627" s="1"/>
      <c r="N1627" s="1"/>
      <c r="O1627" s="1"/>
      <c r="P1627" s="3"/>
      <c r="Q1627" s="3"/>
      <c r="R1627" s="3"/>
      <c r="S1627" s="3"/>
    </row>
    <row r="1628" spans="8:19">
      <c r="H1628" s="1"/>
      <c r="I1628" s="1"/>
      <c r="J1628" s="1"/>
      <c r="K1628" s="1"/>
      <c r="L1628" s="1"/>
      <c r="M1628" s="1"/>
      <c r="N1628" s="1"/>
      <c r="O1628" s="1"/>
      <c r="P1628" s="3"/>
      <c r="Q1628" s="3"/>
      <c r="R1628" s="3"/>
      <c r="S1628" s="3"/>
    </row>
    <row r="1629" spans="8:19">
      <c r="H1629" s="1"/>
      <c r="I1629" s="1"/>
      <c r="J1629" s="1"/>
      <c r="K1629" s="1"/>
      <c r="L1629" s="1"/>
      <c r="M1629" s="1"/>
      <c r="N1629" s="1"/>
      <c r="O1629" s="1"/>
      <c r="P1629" s="3"/>
      <c r="Q1629" s="3"/>
      <c r="R1629" s="3"/>
      <c r="S1629" s="3"/>
    </row>
    <row r="1630" spans="8:19">
      <c r="H1630" s="1"/>
      <c r="I1630" s="1"/>
      <c r="J1630" s="1"/>
      <c r="K1630" s="1"/>
      <c r="L1630" s="1"/>
      <c r="M1630" s="1"/>
      <c r="N1630" s="1"/>
      <c r="O1630" s="1"/>
      <c r="P1630" s="3"/>
      <c r="Q1630" s="3"/>
      <c r="R1630" s="3"/>
      <c r="S1630" s="3"/>
    </row>
    <row r="1631" spans="8:19">
      <c r="H1631" s="1"/>
      <c r="I1631" s="1"/>
      <c r="J1631" s="1"/>
      <c r="K1631" s="1"/>
      <c r="L1631" s="1"/>
      <c r="M1631" s="1"/>
      <c r="N1631" s="1"/>
      <c r="O1631" s="1"/>
      <c r="P1631" s="3"/>
      <c r="Q1631" s="3"/>
      <c r="R1631" s="3"/>
      <c r="S1631" s="3"/>
    </row>
    <row r="1632" spans="8:19">
      <c r="H1632" s="1"/>
      <c r="I1632" s="1"/>
      <c r="J1632" s="1"/>
      <c r="K1632" s="1"/>
      <c r="L1632" s="1"/>
      <c r="M1632" s="1"/>
      <c r="N1632" s="1"/>
      <c r="O1632" s="1"/>
      <c r="P1632" s="3"/>
      <c r="Q1632" s="3"/>
      <c r="R1632" s="3"/>
      <c r="S1632" s="3"/>
    </row>
    <row r="1633" spans="8:19">
      <c r="H1633" s="1"/>
      <c r="I1633" s="1"/>
      <c r="J1633" s="1"/>
      <c r="K1633" s="1"/>
      <c r="L1633" s="1"/>
      <c r="M1633" s="1"/>
      <c r="N1633" s="1"/>
      <c r="O1633" s="1"/>
      <c r="P1633" s="3"/>
      <c r="Q1633" s="3"/>
      <c r="R1633" s="3"/>
      <c r="S1633" s="3"/>
    </row>
    <row r="1634" spans="8:19">
      <c r="H1634" s="1"/>
      <c r="I1634" s="1"/>
      <c r="J1634" s="1"/>
      <c r="K1634" s="1"/>
      <c r="L1634" s="1"/>
      <c r="M1634" s="1"/>
      <c r="N1634" s="1"/>
      <c r="O1634" s="1"/>
      <c r="P1634" s="3"/>
      <c r="Q1634" s="3"/>
      <c r="R1634" s="3"/>
      <c r="S1634" s="3"/>
    </row>
    <row r="1635" spans="8:19">
      <c r="H1635" s="1"/>
      <c r="I1635" s="1"/>
      <c r="J1635" s="1"/>
      <c r="K1635" s="1"/>
      <c r="L1635" s="1"/>
      <c r="M1635" s="1"/>
      <c r="N1635" s="1"/>
      <c r="O1635" s="1"/>
      <c r="P1635" s="3"/>
      <c r="Q1635" s="3"/>
      <c r="R1635" s="3"/>
      <c r="S1635" s="3"/>
    </row>
    <row r="1636" spans="8:19">
      <c r="H1636" s="1"/>
      <c r="I1636" s="1"/>
      <c r="J1636" s="1"/>
      <c r="K1636" s="1"/>
      <c r="L1636" s="1"/>
      <c r="M1636" s="1"/>
      <c r="N1636" s="1"/>
      <c r="O1636" s="1"/>
      <c r="P1636" s="3"/>
      <c r="Q1636" s="3"/>
      <c r="R1636" s="3"/>
      <c r="S1636" s="3"/>
    </row>
    <row r="1637" spans="8:19">
      <c r="H1637" s="1"/>
      <c r="I1637" s="1"/>
      <c r="J1637" s="1"/>
      <c r="K1637" s="1"/>
      <c r="L1637" s="1"/>
      <c r="M1637" s="1"/>
      <c r="N1637" s="1"/>
      <c r="O1637" s="1"/>
      <c r="P1637" s="3"/>
      <c r="Q1637" s="3"/>
      <c r="R1637" s="3"/>
      <c r="S1637" s="3"/>
    </row>
    <row r="1638" spans="8:19">
      <c r="H1638" s="1"/>
      <c r="I1638" s="1"/>
      <c r="J1638" s="1"/>
      <c r="K1638" s="1"/>
      <c r="L1638" s="1"/>
      <c r="M1638" s="1"/>
      <c r="N1638" s="1"/>
      <c r="O1638" s="1"/>
      <c r="P1638" s="3"/>
      <c r="Q1638" s="3"/>
      <c r="R1638" s="3"/>
      <c r="S1638" s="3"/>
    </row>
    <row r="1639" spans="8:19">
      <c r="H1639" s="1"/>
      <c r="I1639" s="1"/>
      <c r="J1639" s="1"/>
      <c r="K1639" s="1"/>
      <c r="L1639" s="1"/>
      <c r="M1639" s="1"/>
      <c r="N1639" s="1"/>
      <c r="O1639" s="1"/>
      <c r="P1639" s="3"/>
      <c r="Q1639" s="3"/>
      <c r="R1639" s="3"/>
      <c r="S1639" s="3"/>
    </row>
    <row r="1640" spans="8:19">
      <c r="H1640" s="1"/>
      <c r="I1640" s="1"/>
      <c r="J1640" s="1"/>
      <c r="K1640" s="1"/>
      <c r="L1640" s="1"/>
      <c r="M1640" s="1"/>
      <c r="N1640" s="1"/>
      <c r="O1640" s="1"/>
      <c r="P1640" s="3"/>
      <c r="Q1640" s="3"/>
      <c r="R1640" s="3"/>
      <c r="S1640" s="3"/>
    </row>
    <row r="1641" spans="8:19">
      <c r="H1641" s="1"/>
      <c r="I1641" s="1"/>
      <c r="J1641" s="1"/>
      <c r="K1641" s="1"/>
      <c r="L1641" s="1"/>
      <c r="M1641" s="1"/>
      <c r="N1641" s="1"/>
      <c r="O1641" s="1"/>
      <c r="P1641" s="3"/>
      <c r="Q1641" s="3"/>
      <c r="R1641" s="3"/>
      <c r="S1641" s="3"/>
    </row>
    <row r="1642" spans="8:19">
      <c r="H1642" s="1"/>
      <c r="I1642" s="1"/>
      <c r="J1642" s="1"/>
      <c r="K1642" s="1"/>
      <c r="L1642" s="1"/>
      <c r="M1642" s="1"/>
      <c r="N1642" s="1"/>
      <c r="O1642" s="1"/>
      <c r="P1642" s="3"/>
      <c r="Q1642" s="3"/>
      <c r="R1642" s="3"/>
      <c r="S1642" s="3"/>
    </row>
    <row r="1643" spans="8:19">
      <c r="H1643" s="1"/>
      <c r="I1643" s="1"/>
      <c r="J1643" s="1"/>
      <c r="K1643" s="1"/>
      <c r="L1643" s="1"/>
      <c r="M1643" s="1"/>
      <c r="N1643" s="1"/>
      <c r="O1643" s="1"/>
      <c r="P1643" s="3"/>
      <c r="Q1643" s="3"/>
      <c r="R1643" s="3"/>
      <c r="S1643" s="3"/>
    </row>
    <row r="1644" spans="8:19">
      <c r="H1644" s="1"/>
      <c r="I1644" s="1"/>
      <c r="J1644" s="1"/>
      <c r="K1644" s="1"/>
      <c r="L1644" s="1"/>
      <c r="M1644" s="1"/>
      <c r="N1644" s="1"/>
      <c r="O1644" s="1"/>
      <c r="P1644" s="3"/>
      <c r="Q1644" s="3"/>
      <c r="R1644" s="3"/>
      <c r="S1644" s="3"/>
    </row>
    <row r="1645" spans="8:19">
      <c r="H1645" s="1"/>
      <c r="I1645" s="1"/>
      <c r="J1645" s="1"/>
      <c r="K1645" s="1"/>
      <c r="L1645" s="1"/>
      <c r="M1645" s="1"/>
      <c r="N1645" s="1"/>
      <c r="O1645" s="1"/>
      <c r="P1645" s="3"/>
      <c r="Q1645" s="3"/>
      <c r="R1645" s="3"/>
      <c r="S1645" s="3"/>
    </row>
    <row r="1646" spans="8:19">
      <c r="H1646" s="1"/>
      <c r="I1646" s="1"/>
      <c r="J1646" s="1"/>
      <c r="K1646" s="1"/>
      <c r="L1646" s="1"/>
      <c r="M1646" s="1"/>
      <c r="N1646" s="1"/>
      <c r="O1646" s="1"/>
      <c r="P1646" s="3"/>
      <c r="Q1646" s="3"/>
      <c r="R1646" s="3"/>
      <c r="S1646" s="3"/>
    </row>
    <row r="1647" spans="8:19">
      <c r="H1647" s="1"/>
      <c r="I1647" s="1"/>
      <c r="J1647" s="1"/>
      <c r="K1647" s="1"/>
      <c r="L1647" s="1"/>
      <c r="M1647" s="1"/>
      <c r="N1647" s="1"/>
      <c r="O1647" s="1"/>
      <c r="P1647" s="3"/>
      <c r="Q1647" s="3"/>
      <c r="R1647" s="3"/>
      <c r="S1647" s="3"/>
    </row>
    <row r="1648" spans="8:19">
      <c r="H1648" s="1"/>
      <c r="I1648" s="1"/>
      <c r="J1648" s="1"/>
      <c r="K1648" s="1"/>
      <c r="L1648" s="1"/>
      <c r="M1648" s="1"/>
      <c r="N1648" s="1"/>
      <c r="O1648" s="1"/>
      <c r="P1648" s="3"/>
      <c r="Q1648" s="3"/>
      <c r="R1648" s="3"/>
      <c r="S1648" s="3"/>
    </row>
    <row r="1649" spans="8:19">
      <c r="H1649" s="1"/>
      <c r="I1649" s="1"/>
      <c r="J1649" s="1"/>
      <c r="K1649" s="1"/>
      <c r="L1649" s="1"/>
      <c r="M1649" s="1"/>
      <c r="N1649" s="1"/>
      <c r="O1649" s="1"/>
      <c r="P1649" s="3"/>
      <c r="Q1649" s="3"/>
      <c r="R1649" s="3"/>
      <c r="S1649" s="3"/>
    </row>
    <row r="1650" spans="8:19">
      <c r="H1650" s="1"/>
      <c r="I1650" s="1"/>
      <c r="J1650" s="1"/>
      <c r="K1650" s="1"/>
      <c r="L1650" s="1"/>
      <c r="M1650" s="1"/>
      <c r="N1650" s="1"/>
      <c r="O1650" s="1"/>
      <c r="P1650" s="3"/>
      <c r="Q1650" s="3"/>
      <c r="R1650" s="3"/>
      <c r="S1650" s="3"/>
    </row>
    <row r="1651" spans="8:19">
      <c r="H1651" s="1"/>
      <c r="I1651" s="1"/>
      <c r="J1651" s="1"/>
      <c r="K1651" s="1"/>
      <c r="L1651" s="1"/>
      <c r="M1651" s="1"/>
      <c r="N1651" s="1"/>
      <c r="O1651" s="1"/>
      <c r="P1651" s="3"/>
      <c r="Q1651" s="3"/>
      <c r="R1651" s="3"/>
      <c r="S1651" s="3"/>
    </row>
    <row r="1652" spans="8:19">
      <c r="H1652" s="1"/>
      <c r="I1652" s="1"/>
      <c r="J1652" s="1"/>
      <c r="K1652" s="1"/>
      <c r="L1652" s="1"/>
      <c r="M1652" s="1"/>
      <c r="N1652" s="1"/>
      <c r="O1652" s="1"/>
      <c r="P1652" s="3"/>
      <c r="Q1652" s="3"/>
      <c r="R1652" s="3"/>
      <c r="S1652" s="3"/>
    </row>
    <row r="1653" spans="8:19">
      <c r="H1653" s="1"/>
      <c r="I1653" s="1"/>
      <c r="J1653" s="1"/>
      <c r="K1653" s="1"/>
      <c r="L1653" s="1"/>
      <c r="M1653" s="1"/>
      <c r="N1653" s="1"/>
      <c r="O1653" s="1"/>
      <c r="P1653" s="3"/>
      <c r="Q1653" s="3"/>
      <c r="R1653" s="3"/>
      <c r="S1653" s="3"/>
    </row>
    <row r="1654" spans="8:19">
      <c r="H1654" s="1"/>
      <c r="I1654" s="1"/>
      <c r="J1654" s="1"/>
      <c r="K1654" s="1"/>
      <c r="L1654" s="1"/>
      <c r="M1654" s="1"/>
      <c r="N1654" s="1"/>
      <c r="O1654" s="1"/>
      <c r="P1654" s="3"/>
      <c r="Q1654" s="3"/>
      <c r="R1654" s="3"/>
      <c r="S1654" s="3"/>
    </row>
    <row r="1655" spans="8:19">
      <c r="H1655" s="1"/>
      <c r="I1655" s="1"/>
      <c r="J1655" s="1"/>
      <c r="K1655" s="1"/>
      <c r="L1655" s="1"/>
      <c r="M1655" s="1"/>
      <c r="N1655" s="1"/>
      <c r="O1655" s="1"/>
      <c r="P1655" s="3"/>
      <c r="Q1655" s="3"/>
      <c r="R1655" s="3"/>
      <c r="S1655" s="3"/>
    </row>
    <row r="1656" spans="8:19">
      <c r="H1656" s="1"/>
      <c r="I1656" s="1"/>
      <c r="J1656" s="1"/>
      <c r="K1656" s="1"/>
      <c r="L1656" s="1"/>
      <c r="M1656" s="1"/>
      <c r="N1656" s="1"/>
      <c r="O1656" s="1"/>
      <c r="P1656" s="3"/>
      <c r="Q1656" s="3"/>
      <c r="R1656" s="3"/>
      <c r="S1656" s="3"/>
    </row>
    <row r="1657" spans="8:19">
      <c r="H1657" s="1"/>
      <c r="I1657" s="1"/>
      <c r="J1657" s="1"/>
      <c r="K1657" s="1"/>
      <c r="L1657" s="1"/>
      <c r="M1657" s="1"/>
      <c r="N1657" s="1"/>
      <c r="O1657" s="1"/>
      <c r="P1657" s="3"/>
      <c r="Q1657" s="3"/>
      <c r="R1657" s="3"/>
      <c r="S1657" s="3"/>
    </row>
    <row r="1658" spans="8:19">
      <c r="H1658" s="1"/>
      <c r="I1658" s="1"/>
      <c r="J1658" s="1"/>
      <c r="K1658" s="1"/>
      <c r="L1658" s="1"/>
      <c r="M1658" s="1"/>
      <c r="N1658" s="1"/>
      <c r="O1658" s="1"/>
      <c r="P1658" s="3"/>
      <c r="Q1658" s="3"/>
      <c r="R1658" s="3"/>
      <c r="S1658" s="3"/>
    </row>
    <row r="1659" spans="8:19">
      <c r="H1659" s="1"/>
      <c r="I1659" s="1"/>
      <c r="J1659" s="1"/>
      <c r="K1659" s="1"/>
      <c r="L1659" s="1"/>
      <c r="M1659" s="1"/>
      <c r="N1659" s="1"/>
      <c r="O1659" s="1"/>
      <c r="P1659" s="3"/>
      <c r="Q1659" s="3"/>
      <c r="R1659" s="3"/>
      <c r="S1659" s="3"/>
    </row>
    <row r="1660" spans="8:19">
      <c r="H1660" s="1"/>
      <c r="I1660" s="1"/>
      <c r="J1660" s="1"/>
      <c r="K1660" s="1"/>
      <c r="L1660" s="1"/>
      <c r="M1660" s="1"/>
      <c r="N1660" s="1"/>
      <c r="O1660" s="1"/>
      <c r="P1660" s="3"/>
      <c r="Q1660" s="3"/>
      <c r="R1660" s="3"/>
      <c r="S1660" s="3"/>
    </row>
    <row r="1661" spans="8:19">
      <c r="H1661" s="1"/>
      <c r="I1661" s="1"/>
      <c r="J1661" s="1"/>
      <c r="K1661" s="1"/>
      <c r="L1661" s="1"/>
      <c r="M1661" s="1"/>
      <c r="N1661" s="1"/>
      <c r="O1661" s="1"/>
      <c r="P1661" s="3"/>
      <c r="Q1661" s="3"/>
      <c r="R1661" s="3"/>
      <c r="S1661" s="3"/>
    </row>
    <row r="1662" spans="8:19">
      <c r="H1662" s="1"/>
      <c r="I1662" s="1"/>
      <c r="J1662" s="1"/>
      <c r="K1662" s="1"/>
      <c r="L1662" s="1"/>
      <c r="M1662" s="1"/>
      <c r="N1662" s="1"/>
      <c r="O1662" s="1"/>
      <c r="P1662" s="3"/>
      <c r="Q1662" s="3"/>
      <c r="R1662" s="3"/>
      <c r="S1662" s="3"/>
    </row>
    <row r="1663" spans="8:19">
      <c r="H1663" s="1"/>
      <c r="I1663" s="1"/>
      <c r="J1663" s="1"/>
      <c r="K1663" s="1"/>
      <c r="L1663" s="1"/>
      <c r="M1663" s="1"/>
      <c r="N1663" s="1"/>
      <c r="O1663" s="1"/>
      <c r="P1663" s="3"/>
      <c r="Q1663" s="3"/>
      <c r="R1663" s="3"/>
      <c r="S1663" s="3"/>
    </row>
    <row r="1664" spans="8:19">
      <c r="H1664" s="1"/>
      <c r="I1664" s="1"/>
      <c r="J1664" s="1"/>
      <c r="K1664" s="1"/>
      <c r="L1664" s="1"/>
      <c r="M1664" s="1"/>
      <c r="N1664" s="1"/>
      <c r="O1664" s="1"/>
      <c r="P1664" s="3"/>
      <c r="Q1664" s="3"/>
      <c r="R1664" s="3"/>
      <c r="S1664" s="3"/>
    </row>
    <row r="1665" spans="8:19">
      <c r="H1665" s="1"/>
      <c r="I1665" s="1"/>
      <c r="J1665" s="1"/>
      <c r="K1665" s="1"/>
      <c r="L1665" s="1"/>
      <c r="M1665" s="1"/>
      <c r="N1665" s="1"/>
      <c r="O1665" s="1"/>
      <c r="P1665" s="3"/>
      <c r="Q1665" s="3"/>
      <c r="R1665" s="3"/>
      <c r="S1665" s="3"/>
    </row>
    <row r="1666" spans="8:19">
      <c r="H1666" s="1"/>
      <c r="I1666" s="1"/>
      <c r="J1666" s="1"/>
      <c r="K1666" s="1"/>
      <c r="L1666" s="1"/>
      <c r="M1666" s="1"/>
      <c r="N1666" s="1"/>
      <c r="O1666" s="1"/>
      <c r="P1666" s="3"/>
      <c r="Q1666" s="3"/>
      <c r="R1666" s="3"/>
      <c r="S1666" s="3"/>
    </row>
    <row r="1667" spans="8:19">
      <c r="H1667" s="1"/>
      <c r="I1667" s="1"/>
      <c r="J1667" s="1"/>
      <c r="K1667" s="1"/>
      <c r="L1667" s="1"/>
      <c r="M1667" s="1"/>
      <c r="N1667" s="1"/>
      <c r="O1667" s="1"/>
      <c r="P1667" s="3"/>
      <c r="Q1667" s="3"/>
      <c r="R1667" s="3"/>
      <c r="S1667" s="3"/>
    </row>
    <row r="1668" spans="8:19">
      <c r="H1668" s="1"/>
      <c r="I1668" s="1"/>
      <c r="J1668" s="1"/>
      <c r="K1668" s="1"/>
      <c r="L1668" s="1"/>
      <c r="M1668" s="1"/>
      <c r="N1668" s="1"/>
      <c r="O1668" s="1"/>
      <c r="P1668" s="3"/>
      <c r="Q1668" s="3"/>
      <c r="R1668" s="3"/>
      <c r="S1668" s="3"/>
    </row>
    <row r="1669" spans="8:19">
      <c r="H1669" s="1"/>
      <c r="I1669" s="1"/>
      <c r="J1669" s="1"/>
      <c r="K1669" s="1"/>
      <c r="L1669" s="1"/>
      <c r="M1669" s="1"/>
      <c r="N1669" s="1"/>
      <c r="O1669" s="1"/>
      <c r="P1669" s="3"/>
      <c r="Q1669" s="3"/>
      <c r="R1669" s="3"/>
      <c r="S1669" s="3"/>
    </row>
    <row r="1670" spans="8:19">
      <c r="H1670" s="1"/>
      <c r="I1670" s="1"/>
      <c r="J1670" s="1"/>
      <c r="K1670" s="1"/>
      <c r="L1670" s="1"/>
      <c r="M1670" s="1"/>
      <c r="N1670" s="1"/>
      <c r="O1670" s="1"/>
      <c r="P1670" s="3"/>
      <c r="Q1670" s="3"/>
      <c r="R1670" s="3"/>
      <c r="S1670" s="3"/>
    </row>
    <row r="1671" spans="8:19">
      <c r="H1671" s="1"/>
      <c r="I1671" s="1"/>
      <c r="J1671" s="1"/>
      <c r="K1671" s="1"/>
      <c r="L1671" s="1"/>
      <c r="M1671" s="1"/>
      <c r="N1671" s="1"/>
      <c r="O1671" s="1"/>
      <c r="P1671" s="3"/>
      <c r="Q1671" s="3"/>
      <c r="R1671" s="3"/>
      <c r="S1671" s="3"/>
    </row>
    <row r="1672" spans="8:19">
      <c r="H1672" s="1"/>
      <c r="I1672" s="1"/>
      <c r="J1672" s="1"/>
      <c r="K1672" s="1"/>
      <c r="L1672" s="1"/>
      <c r="M1672" s="1"/>
      <c r="N1672" s="1"/>
      <c r="O1672" s="1"/>
      <c r="P1672" s="3"/>
      <c r="Q1672" s="3"/>
      <c r="R1672" s="3"/>
      <c r="S1672" s="3"/>
    </row>
    <row r="1673" spans="8:19">
      <c r="H1673" s="1"/>
      <c r="I1673" s="1"/>
      <c r="J1673" s="1"/>
      <c r="K1673" s="1"/>
      <c r="L1673" s="1"/>
      <c r="M1673" s="1"/>
      <c r="N1673" s="1"/>
      <c r="O1673" s="1"/>
      <c r="P1673" s="3"/>
      <c r="Q1673" s="3"/>
      <c r="R1673" s="3"/>
      <c r="S1673" s="3"/>
    </row>
    <row r="1674" spans="8:19">
      <c r="H1674" s="1"/>
      <c r="I1674" s="1"/>
      <c r="J1674" s="1"/>
      <c r="K1674" s="1"/>
      <c r="L1674" s="1"/>
      <c r="M1674" s="1"/>
      <c r="N1674" s="1"/>
      <c r="O1674" s="1"/>
      <c r="P1674" s="3"/>
      <c r="Q1674" s="3"/>
      <c r="R1674" s="3"/>
      <c r="S1674" s="3"/>
    </row>
    <row r="1675" spans="8:19">
      <c r="H1675" s="1"/>
      <c r="I1675" s="1"/>
      <c r="J1675" s="1"/>
      <c r="K1675" s="1"/>
      <c r="L1675" s="1"/>
      <c r="M1675" s="1"/>
      <c r="N1675" s="1"/>
      <c r="O1675" s="1"/>
      <c r="P1675" s="3"/>
      <c r="Q1675" s="3"/>
      <c r="R1675" s="3"/>
      <c r="S1675" s="3"/>
    </row>
    <row r="1676" spans="8:19">
      <c r="H1676" s="1"/>
      <c r="I1676" s="1"/>
      <c r="J1676" s="1"/>
      <c r="K1676" s="1"/>
      <c r="L1676" s="1"/>
      <c r="M1676" s="1"/>
      <c r="N1676" s="1"/>
      <c r="O1676" s="1"/>
      <c r="P1676" s="3"/>
      <c r="Q1676" s="3"/>
      <c r="R1676" s="3"/>
      <c r="S1676" s="3"/>
    </row>
    <row r="1677" spans="8:19">
      <c r="H1677" s="1"/>
      <c r="I1677" s="1"/>
      <c r="J1677" s="1"/>
      <c r="K1677" s="1"/>
      <c r="L1677" s="1"/>
      <c r="M1677" s="1"/>
      <c r="N1677" s="1"/>
      <c r="O1677" s="1"/>
      <c r="P1677" s="3"/>
      <c r="Q1677" s="3"/>
      <c r="R1677" s="3"/>
      <c r="S1677" s="3"/>
    </row>
    <row r="1678" spans="8:19">
      <c r="H1678" s="1"/>
      <c r="I1678" s="1"/>
      <c r="J1678" s="1"/>
      <c r="K1678" s="1"/>
      <c r="L1678" s="1"/>
      <c r="M1678" s="1"/>
      <c r="N1678" s="1"/>
      <c r="O1678" s="1"/>
      <c r="P1678" s="3"/>
      <c r="Q1678" s="3"/>
      <c r="R1678" s="3"/>
      <c r="S1678" s="3"/>
    </row>
    <row r="1679" spans="8:19">
      <c r="H1679" s="1"/>
      <c r="I1679" s="1"/>
      <c r="J1679" s="1"/>
      <c r="K1679" s="1"/>
      <c r="L1679" s="1"/>
      <c r="M1679" s="1"/>
      <c r="N1679" s="1"/>
      <c r="O1679" s="1"/>
      <c r="P1679" s="3"/>
      <c r="Q1679" s="3"/>
      <c r="R1679" s="3"/>
      <c r="S1679" s="3"/>
    </row>
    <row r="1680" spans="8:19">
      <c r="H1680" s="1"/>
      <c r="I1680" s="1"/>
      <c r="J1680" s="1"/>
      <c r="K1680" s="1"/>
      <c r="L1680" s="1"/>
      <c r="M1680" s="1"/>
      <c r="N1680" s="1"/>
      <c r="O1680" s="1"/>
      <c r="P1680" s="3"/>
      <c r="Q1680" s="3"/>
      <c r="R1680" s="3"/>
      <c r="S1680" s="3"/>
    </row>
    <row r="1681" spans="8:19">
      <c r="H1681" s="1"/>
      <c r="I1681" s="1"/>
      <c r="J1681" s="1"/>
      <c r="K1681" s="1"/>
      <c r="L1681" s="1"/>
      <c r="M1681" s="1"/>
      <c r="N1681" s="1"/>
      <c r="O1681" s="1"/>
      <c r="P1681" s="3"/>
      <c r="Q1681" s="3"/>
      <c r="R1681" s="3"/>
      <c r="S1681" s="3"/>
    </row>
    <row r="1682" spans="8:19">
      <c r="H1682" s="1"/>
      <c r="I1682" s="1"/>
      <c r="J1682" s="1"/>
      <c r="K1682" s="1"/>
      <c r="L1682" s="1"/>
      <c r="M1682" s="1"/>
      <c r="N1682" s="1"/>
      <c r="O1682" s="1"/>
      <c r="P1682" s="3"/>
      <c r="Q1682" s="3"/>
      <c r="R1682" s="3"/>
      <c r="S1682" s="3"/>
    </row>
    <row r="1683" spans="8:19">
      <c r="H1683" s="1"/>
      <c r="I1683" s="1"/>
      <c r="J1683" s="1"/>
      <c r="K1683" s="1"/>
      <c r="L1683" s="1"/>
      <c r="M1683" s="1"/>
      <c r="N1683" s="1"/>
      <c r="O1683" s="1"/>
      <c r="P1683" s="3"/>
      <c r="Q1683" s="3"/>
      <c r="R1683" s="3"/>
      <c r="S1683" s="3"/>
    </row>
    <row r="1684" spans="8:19">
      <c r="H1684" s="1"/>
      <c r="I1684" s="1"/>
      <c r="J1684" s="1"/>
      <c r="K1684" s="1"/>
      <c r="L1684" s="1"/>
      <c r="M1684" s="1"/>
      <c r="N1684" s="1"/>
      <c r="O1684" s="1"/>
      <c r="P1684" s="3"/>
      <c r="Q1684" s="3"/>
      <c r="R1684" s="3"/>
      <c r="S1684" s="3"/>
    </row>
    <row r="1685" spans="8:19">
      <c r="H1685" s="1"/>
      <c r="I1685" s="1"/>
      <c r="J1685" s="1"/>
      <c r="K1685" s="1"/>
      <c r="L1685" s="1"/>
      <c r="M1685" s="1"/>
      <c r="N1685" s="1"/>
      <c r="O1685" s="1"/>
      <c r="P1685" s="3"/>
      <c r="Q1685" s="3"/>
      <c r="R1685" s="3"/>
      <c r="S1685" s="3"/>
    </row>
    <row r="1686" spans="8:19">
      <c r="H1686" s="1"/>
      <c r="I1686" s="1"/>
      <c r="J1686" s="1"/>
      <c r="K1686" s="1"/>
      <c r="L1686" s="1"/>
      <c r="M1686" s="1"/>
      <c r="N1686" s="1"/>
      <c r="O1686" s="1"/>
      <c r="P1686" s="3"/>
      <c r="Q1686" s="3"/>
      <c r="R1686" s="3"/>
      <c r="S1686" s="3"/>
    </row>
    <row r="1687" spans="8:19">
      <c r="H1687" s="1"/>
      <c r="I1687" s="1"/>
      <c r="J1687" s="1"/>
      <c r="K1687" s="1"/>
      <c r="L1687" s="1"/>
      <c r="M1687" s="1"/>
      <c r="N1687" s="1"/>
      <c r="O1687" s="1"/>
      <c r="P1687" s="3"/>
      <c r="Q1687" s="3"/>
      <c r="R1687" s="3"/>
      <c r="S1687" s="3"/>
    </row>
    <row r="1688" spans="8:19">
      <c r="H1688" s="1"/>
      <c r="I1688" s="1"/>
      <c r="J1688" s="1"/>
      <c r="K1688" s="1"/>
      <c r="L1688" s="1"/>
      <c r="M1688" s="1"/>
      <c r="N1688" s="1"/>
      <c r="O1688" s="1"/>
      <c r="P1688" s="3"/>
      <c r="Q1688" s="3"/>
      <c r="R1688" s="3"/>
      <c r="S1688" s="3"/>
    </row>
    <row r="1689" spans="8:19">
      <c r="H1689" s="1"/>
      <c r="I1689" s="1"/>
      <c r="J1689" s="1"/>
      <c r="K1689" s="1"/>
      <c r="L1689" s="1"/>
      <c r="M1689" s="1"/>
      <c r="N1689" s="1"/>
      <c r="O1689" s="1"/>
      <c r="P1689" s="3"/>
      <c r="Q1689" s="3"/>
      <c r="R1689" s="3"/>
      <c r="S1689" s="3"/>
    </row>
    <row r="1690" spans="8:19">
      <c r="H1690" s="1"/>
      <c r="I1690" s="1"/>
      <c r="J1690" s="1"/>
      <c r="K1690" s="1"/>
      <c r="L1690" s="1"/>
      <c r="M1690" s="1"/>
      <c r="N1690" s="1"/>
      <c r="O1690" s="1"/>
      <c r="P1690" s="3"/>
      <c r="Q1690" s="3"/>
      <c r="R1690" s="3"/>
      <c r="S1690" s="3"/>
    </row>
    <row r="1691" spans="8:19">
      <c r="H1691" s="1"/>
      <c r="I1691" s="1"/>
      <c r="J1691" s="1"/>
      <c r="K1691" s="1"/>
      <c r="L1691" s="1"/>
      <c r="M1691" s="1"/>
      <c r="N1691" s="1"/>
      <c r="O1691" s="1"/>
      <c r="P1691" s="3"/>
      <c r="Q1691" s="3"/>
      <c r="R1691" s="3"/>
      <c r="S1691" s="3"/>
    </row>
    <row r="1692" spans="8:19">
      <c r="H1692" s="1"/>
      <c r="I1692" s="1"/>
      <c r="J1692" s="1"/>
      <c r="K1692" s="1"/>
      <c r="L1692" s="1"/>
      <c r="M1692" s="1"/>
      <c r="N1692" s="1"/>
      <c r="O1692" s="1"/>
      <c r="P1692" s="3"/>
      <c r="Q1692" s="3"/>
      <c r="R1692" s="3"/>
      <c r="S1692" s="3"/>
    </row>
    <row r="1693" spans="8:19">
      <c r="H1693" s="1"/>
      <c r="I1693" s="1"/>
      <c r="J1693" s="1"/>
      <c r="K1693" s="1"/>
      <c r="L1693" s="1"/>
      <c r="M1693" s="1"/>
      <c r="N1693" s="1"/>
      <c r="O1693" s="1"/>
      <c r="P1693" s="3"/>
      <c r="Q1693" s="3"/>
      <c r="R1693" s="3"/>
      <c r="S1693" s="3"/>
    </row>
    <row r="1694" spans="8:19">
      <c r="H1694" s="1"/>
      <c r="I1694" s="1"/>
      <c r="J1694" s="1"/>
      <c r="K1694" s="1"/>
      <c r="L1694" s="1"/>
      <c r="M1694" s="1"/>
      <c r="N1694" s="1"/>
      <c r="O1694" s="1"/>
      <c r="P1694" s="3"/>
      <c r="Q1694" s="3"/>
      <c r="R1694" s="3"/>
      <c r="S1694" s="3"/>
    </row>
    <row r="1695" spans="8:19">
      <c r="H1695" s="1"/>
      <c r="I1695" s="1"/>
      <c r="J1695" s="1"/>
      <c r="K1695" s="1"/>
      <c r="L1695" s="1"/>
      <c r="M1695" s="1"/>
      <c r="N1695" s="1"/>
      <c r="O1695" s="1"/>
      <c r="P1695" s="3"/>
      <c r="Q1695" s="3"/>
      <c r="R1695" s="3"/>
      <c r="S1695" s="3"/>
    </row>
    <row r="1696" spans="8:19">
      <c r="H1696" s="1"/>
      <c r="I1696" s="1"/>
      <c r="J1696" s="1"/>
      <c r="K1696" s="1"/>
      <c r="L1696" s="1"/>
      <c r="M1696" s="1"/>
      <c r="N1696" s="1"/>
      <c r="O1696" s="1"/>
      <c r="P1696" s="3"/>
      <c r="Q1696" s="3"/>
      <c r="R1696" s="3"/>
      <c r="S1696" s="3"/>
    </row>
    <row r="1697" spans="8:19">
      <c r="H1697" s="1"/>
      <c r="I1697" s="1"/>
      <c r="J1697" s="1"/>
      <c r="K1697" s="1"/>
      <c r="L1697" s="1"/>
      <c r="M1697" s="1"/>
      <c r="N1697" s="1"/>
      <c r="O1697" s="1"/>
      <c r="P1697" s="3"/>
      <c r="Q1697" s="3"/>
      <c r="R1697" s="3"/>
      <c r="S1697" s="3"/>
    </row>
    <row r="1698" spans="8:19">
      <c r="H1698" s="1"/>
      <c r="I1698" s="1"/>
      <c r="J1698" s="1"/>
      <c r="K1698" s="1"/>
      <c r="L1698" s="1"/>
      <c r="M1698" s="1"/>
      <c r="N1698" s="1"/>
      <c r="O1698" s="1"/>
      <c r="P1698" s="3"/>
      <c r="Q1698" s="3"/>
      <c r="R1698" s="3"/>
      <c r="S1698" s="3"/>
    </row>
    <row r="1699" spans="8:19">
      <c r="H1699" s="1"/>
      <c r="I1699" s="1"/>
      <c r="J1699" s="1"/>
      <c r="K1699" s="1"/>
      <c r="L1699" s="1"/>
      <c r="M1699" s="1"/>
      <c r="N1699" s="1"/>
      <c r="O1699" s="1"/>
      <c r="P1699" s="3"/>
      <c r="Q1699" s="3"/>
      <c r="R1699" s="3"/>
      <c r="S1699" s="3"/>
    </row>
    <row r="1700" spans="8:19">
      <c r="H1700" s="1"/>
      <c r="I1700" s="1"/>
      <c r="J1700" s="1"/>
      <c r="K1700" s="1"/>
      <c r="L1700" s="1"/>
      <c r="M1700" s="1"/>
      <c r="N1700" s="1"/>
      <c r="O1700" s="1"/>
      <c r="P1700" s="3"/>
      <c r="Q1700" s="3"/>
      <c r="R1700" s="3"/>
      <c r="S1700" s="3"/>
    </row>
    <row r="1701" spans="8:19">
      <c r="H1701" s="1"/>
      <c r="I1701" s="1"/>
      <c r="J1701" s="1"/>
      <c r="K1701" s="1"/>
      <c r="L1701" s="1"/>
      <c r="M1701" s="1"/>
      <c r="N1701" s="1"/>
      <c r="O1701" s="1"/>
      <c r="P1701" s="3"/>
      <c r="Q1701" s="3"/>
      <c r="R1701" s="3"/>
      <c r="S1701" s="3"/>
    </row>
    <row r="1702" spans="8:19">
      <c r="H1702" s="1"/>
      <c r="I1702" s="1"/>
      <c r="J1702" s="1"/>
      <c r="K1702" s="1"/>
      <c r="L1702" s="1"/>
      <c r="M1702" s="1"/>
      <c r="N1702" s="1"/>
      <c r="O1702" s="1"/>
      <c r="P1702" s="3"/>
      <c r="Q1702" s="3"/>
      <c r="R1702" s="3"/>
      <c r="S1702" s="3"/>
    </row>
    <row r="1703" spans="8:19">
      <c r="H1703" s="1"/>
      <c r="I1703" s="1"/>
      <c r="J1703" s="1"/>
      <c r="K1703" s="1"/>
      <c r="L1703" s="1"/>
      <c r="M1703" s="1"/>
      <c r="N1703" s="1"/>
      <c r="O1703" s="1"/>
      <c r="P1703" s="3"/>
      <c r="Q1703" s="3"/>
      <c r="R1703" s="3"/>
      <c r="S1703" s="3"/>
    </row>
    <row r="1704" spans="8:19">
      <c r="H1704" s="1"/>
      <c r="I1704" s="1"/>
      <c r="J1704" s="1"/>
      <c r="K1704" s="1"/>
      <c r="L1704" s="1"/>
      <c r="M1704" s="1"/>
      <c r="N1704" s="1"/>
      <c r="O1704" s="1"/>
      <c r="P1704" s="3"/>
      <c r="Q1704" s="3"/>
      <c r="R1704" s="3"/>
      <c r="S1704" s="3"/>
    </row>
    <row r="1705" spans="8:19">
      <c r="H1705" s="1"/>
      <c r="I1705" s="1"/>
      <c r="J1705" s="1"/>
      <c r="K1705" s="1"/>
      <c r="L1705" s="1"/>
      <c r="M1705" s="1"/>
      <c r="N1705" s="1"/>
      <c r="O1705" s="1"/>
      <c r="P1705" s="3"/>
      <c r="Q1705" s="3"/>
      <c r="R1705" s="3"/>
      <c r="S1705" s="3"/>
    </row>
    <row r="1706" spans="8:19">
      <c r="H1706" s="1"/>
      <c r="I1706" s="1"/>
      <c r="J1706" s="1"/>
      <c r="K1706" s="1"/>
      <c r="L1706" s="1"/>
      <c r="M1706" s="1"/>
      <c r="N1706" s="1"/>
      <c r="O1706" s="1"/>
      <c r="P1706" s="3"/>
      <c r="Q1706" s="3"/>
      <c r="R1706" s="3"/>
      <c r="S1706" s="3"/>
    </row>
    <row r="1707" spans="8:19">
      <c r="H1707" s="1"/>
      <c r="I1707" s="1"/>
      <c r="J1707" s="1"/>
      <c r="K1707" s="1"/>
      <c r="L1707" s="1"/>
      <c r="M1707" s="1"/>
      <c r="N1707" s="1"/>
      <c r="O1707" s="1"/>
      <c r="P1707" s="3"/>
      <c r="Q1707" s="3"/>
      <c r="R1707" s="3"/>
      <c r="S1707" s="3"/>
    </row>
    <row r="1708" spans="8:19">
      <c r="H1708" s="1"/>
      <c r="I1708" s="1"/>
      <c r="J1708" s="1"/>
      <c r="K1708" s="1"/>
      <c r="L1708" s="1"/>
      <c r="M1708" s="1"/>
      <c r="N1708" s="1"/>
      <c r="O1708" s="1"/>
      <c r="P1708" s="3"/>
      <c r="Q1708" s="3"/>
      <c r="R1708" s="3"/>
      <c r="S1708" s="3"/>
    </row>
    <row r="1709" spans="8:19">
      <c r="H1709" s="1"/>
      <c r="I1709" s="1"/>
      <c r="J1709" s="1"/>
      <c r="K1709" s="1"/>
      <c r="L1709" s="1"/>
      <c r="M1709" s="1"/>
      <c r="N1709" s="1"/>
      <c r="O1709" s="1"/>
      <c r="P1709" s="3"/>
      <c r="Q1709" s="3"/>
      <c r="R1709" s="3"/>
      <c r="S1709" s="3"/>
    </row>
    <row r="1710" spans="8:19">
      <c r="H1710" s="1"/>
      <c r="I1710" s="1"/>
      <c r="J1710" s="1"/>
      <c r="K1710" s="1"/>
      <c r="L1710" s="1"/>
      <c r="M1710" s="1"/>
      <c r="N1710" s="1"/>
      <c r="O1710" s="1"/>
      <c r="P1710" s="3"/>
      <c r="Q1710" s="3"/>
      <c r="R1710" s="3"/>
      <c r="S1710" s="3"/>
    </row>
    <row r="1711" spans="8:19">
      <c r="H1711" s="1"/>
      <c r="I1711" s="1"/>
      <c r="J1711" s="1"/>
      <c r="K1711" s="1"/>
      <c r="L1711" s="1"/>
      <c r="M1711" s="1"/>
      <c r="N1711" s="1"/>
      <c r="O1711" s="1"/>
      <c r="P1711" s="3"/>
      <c r="Q1711" s="3"/>
      <c r="R1711" s="3"/>
      <c r="S1711" s="3"/>
    </row>
    <row r="1712" spans="8:19">
      <c r="H1712" s="1"/>
      <c r="I1712" s="1"/>
      <c r="J1712" s="1"/>
      <c r="K1712" s="1"/>
      <c r="L1712" s="1"/>
      <c r="M1712" s="1"/>
      <c r="N1712" s="1"/>
      <c r="O1712" s="1"/>
      <c r="P1712" s="3"/>
      <c r="Q1712" s="3"/>
      <c r="R1712" s="3"/>
      <c r="S1712" s="3"/>
    </row>
    <row r="1713" spans="8:19">
      <c r="H1713" s="1"/>
      <c r="I1713" s="1"/>
      <c r="J1713" s="1"/>
      <c r="K1713" s="1"/>
      <c r="L1713" s="1"/>
      <c r="M1713" s="1"/>
      <c r="N1713" s="1"/>
      <c r="O1713" s="1"/>
      <c r="P1713" s="3"/>
      <c r="Q1713" s="3"/>
      <c r="R1713" s="3"/>
      <c r="S1713" s="3"/>
    </row>
    <row r="1714" spans="8:19">
      <c r="H1714" s="1"/>
      <c r="I1714" s="1"/>
      <c r="J1714" s="1"/>
      <c r="K1714" s="1"/>
      <c r="L1714" s="1"/>
      <c r="M1714" s="1"/>
      <c r="N1714" s="1"/>
      <c r="O1714" s="1"/>
      <c r="P1714" s="3"/>
      <c r="Q1714" s="3"/>
      <c r="R1714" s="3"/>
      <c r="S1714" s="3"/>
    </row>
    <row r="1715" spans="8:19">
      <c r="H1715" s="1"/>
      <c r="I1715" s="1"/>
      <c r="J1715" s="1"/>
      <c r="K1715" s="1"/>
      <c r="L1715" s="1"/>
      <c r="M1715" s="1"/>
      <c r="N1715" s="1"/>
      <c r="O1715" s="1"/>
      <c r="P1715" s="3"/>
      <c r="Q1715" s="3"/>
      <c r="R1715" s="3"/>
      <c r="S1715" s="3"/>
    </row>
    <row r="1716" spans="8:19">
      <c r="H1716" s="1"/>
      <c r="I1716" s="1"/>
      <c r="J1716" s="1"/>
      <c r="K1716" s="1"/>
      <c r="L1716" s="1"/>
      <c r="M1716" s="1"/>
      <c r="N1716" s="1"/>
      <c r="O1716" s="1"/>
      <c r="P1716" s="3"/>
      <c r="Q1716" s="3"/>
      <c r="R1716" s="3"/>
      <c r="S1716" s="3"/>
    </row>
    <row r="1717" spans="8:19">
      <c r="H1717" s="1"/>
      <c r="I1717" s="1"/>
      <c r="J1717" s="1"/>
      <c r="K1717" s="1"/>
      <c r="L1717" s="1"/>
      <c r="M1717" s="1"/>
      <c r="N1717" s="1"/>
      <c r="O1717" s="1"/>
      <c r="P1717" s="3"/>
      <c r="Q1717" s="3"/>
      <c r="R1717" s="3"/>
      <c r="S1717" s="3"/>
    </row>
    <row r="1718" spans="8:19">
      <c r="H1718" s="1"/>
      <c r="I1718" s="1"/>
      <c r="J1718" s="1"/>
      <c r="K1718" s="1"/>
      <c r="L1718" s="1"/>
      <c r="M1718" s="1"/>
      <c r="N1718" s="1"/>
      <c r="O1718" s="1"/>
      <c r="P1718" s="3"/>
      <c r="Q1718" s="3"/>
      <c r="R1718" s="3"/>
      <c r="S1718" s="3"/>
    </row>
    <row r="1719" spans="8:19">
      <c r="H1719" s="1"/>
      <c r="I1719" s="1"/>
      <c r="J1719" s="1"/>
      <c r="K1719" s="1"/>
      <c r="L1719" s="1"/>
      <c r="M1719" s="1"/>
      <c r="N1719" s="1"/>
      <c r="O1719" s="1"/>
      <c r="P1719" s="3"/>
      <c r="Q1719" s="3"/>
      <c r="R1719" s="3"/>
      <c r="S1719" s="3"/>
    </row>
    <row r="1720" spans="8:19">
      <c r="H1720" s="1"/>
      <c r="I1720" s="1"/>
      <c r="J1720" s="1"/>
      <c r="K1720" s="1"/>
      <c r="L1720" s="1"/>
      <c r="M1720" s="1"/>
      <c r="N1720" s="1"/>
      <c r="O1720" s="1"/>
      <c r="P1720" s="3"/>
      <c r="Q1720" s="3"/>
      <c r="R1720" s="3"/>
      <c r="S1720" s="3"/>
    </row>
    <row r="1721" spans="8:19">
      <c r="H1721" s="1"/>
      <c r="I1721" s="1"/>
      <c r="J1721" s="1"/>
      <c r="K1721" s="1"/>
      <c r="L1721" s="1"/>
      <c r="M1721" s="1"/>
      <c r="N1721" s="1"/>
      <c r="O1721" s="1"/>
      <c r="P1721" s="3"/>
      <c r="Q1721" s="3"/>
      <c r="R1721" s="3"/>
      <c r="S1721" s="3"/>
    </row>
    <row r="1722" spans="8:19">
      <c r="H1722" s="1"/>
      <c r="I1722" s="1"/>
      <c r="J1722" s="1"/>
      <c r="K1722" s="1"/>
      <c r="L1722" s="1"/>
      <c r="M1722" s="1"/>
      <c r="N1722" s="1"/>
      <c r="O1722" s="1"/>
      <c r="P1722" s="3"/>
      <c r="Q1722" s="3"/>
      <c r="R1722" s="3"/>
      <c r="S1722" s="3"/>
    </row>
    <row r="1723" spans="8:19">
      <c r="H1723" s="1"/>
      <c r="I1723" s="1"/>
      <c r="J1723" s="1"/>
      <c r="K1723" s="1"/>
      <c r="L1723" s="1"/>
      <c r="M1723" s="1"/>
      <c r="N1723" s="1"/>
      <c r="O1723" s="1"/>
      <c r="P1723" s="3"/>
      <c r="Q1723" s="3"/>
      <c r="R1723" s="3"/>
      <c r="S1723" s="3"/>
    </row>
    <row r="1724" spans="8:19">
      <c r="H1724" s="1"/>
      <c r="I1724" s="1"/>
      <c r="J1724" s="1"/>
      <c r="K1724" s="1"/>
      <c r="L1724" s="1"/>
      <c r="M1724" s="1"/>
      <c r="N1724" s="1"/>
      <c r="O1724" s="1"/>
      <c r="P1724" s="3"/>
      <c r="Q1724" s="3"/>
      <c r="R1724" s="3"/>
      <c r="S1724" s="3"/>
    </row>
    <row r="1725" spans="8:19">
      <c r="H1725" s="1"/>
      <c r="I1725" s="1"/>
      <c r="J1725" s="1"/>
      <c r="K1725" s="1"/>
      <c r="L1725" s="1"/>
      <c r="M1725" s="1"/>
      <c r="N1725" s="1"/>
      <c r="O1725" s="1"/>
      <c r="P1725" s="3"/>
      <c r="Q1725" s="3"/>
      <c r="R1725" s="3"/>
      <c r="S1725" s="3"/>
    </row>
    <row r="1726" spans="8:19">
      <c r="H1726" s="1"/>
      <c r="I1726" s="1"/>
      <c r="J1726" s="1"/>
      <c r="K1726" s="1"/>
      <c r="L1726" s="1"/>
      <c r="M1726" s="1"/>
      <c r="N1726" s="1"/>
      <c r="O1726" s="1"/>
      <c r="P1726" s="3"/>
      <c r="Q1726" s="3"/>
      <c r="R1726" s="3"/>
      <c r="S1726" s="3"/>
    </row>
    <row r="1727" spans="8:19">
      <c r="H1727" s="1"/>
      <c r="I1727" s="1"/>
      <c r="J1727" s="1"/>
      <c r="K1727" s="1"/>
      <c r="L1727" s="1"/>
      <c r="M1727" s="1"/>
      <c r="N1727" s="1"/>
      <c r="O1727" s="1"/>
      <c r="P1727" s="3"/>
      <c r="Q1727" s="3"/>
      <c r="R1727" s="3"/>
      <c r="S1727" s="3"/>
    </row>
    <row r="1728" spans="8:19">
      <c r="H1728" s="1"/>
      <c r="I1728" s="1"/>
      <c r="J1728" s="1"/>
      <c r="K1728" s="1"/>
      <c r="L1728" s="1"/>
      <c r="M1728" s="1"/>
      <c r="N1728" s="1"/>
      <c r="O1728" s="1"/>
      <c r="P1728" s="3"/>
      <c r="Q1728" s="3"/>
      <c r="R1728" s="3"/>
      <c r="S1728" s="3"/>
    </row>
    <row r="1729" spans="8:19">
      <c r="H1729" s="1"/>
      <c r="I1729" s="1"/>
      <c r="J1729" s="1"/>
      <c r="K1729" s="1"/>
      <c r="L1729" s="1"/>
      <c r="M1729" s="1"/>
      <c r="N1729" s="1"/>
      <c r="O1729" s="1"/>
      <c r="P1729" s="3"/>
      <c r="Q1729" s="3"/>
      <c r="R1729" s="3"/>
      <c r="S1729" s="3"/>
    </row>
    <row r="1730" spans="8:19">
      <c r="H1730" s="1"/>
      <c r="I1730" s="1"/>
      <c r="J1730" s="1"/>
      <c r="K1730" s="1"/>
      <c r="L1730" s="1"/>
      <c r="M1730" s="1"/>
      <c r="N1730" s="1"/>
      <c r="O1730" s="1"/>
      <c r="P1730" s="3"/>
      <c r="Q1730" s="3"/>
      <c r="R1730" s="3"/>
      <c r="S1730" s="3"/>
    </row>
    <row r="1731" spans="8:19">
      <c r="H1731" s="1"/>
      <c r="I1731" s="1"/>
      <c r="J1731" s="1"/>
      <c r="K1731" s="1"/>
      <c r="L1731" s="1"/>
      <c r="M1731" s="1"/>
      <c r="N1731" s="1"/>
      <c r="O1731" s="1"/>
      <c r="P1731" s="3"/>
      <c r="Q1731" s="3"/>
      <c r="R1731" s="3"/>
      <c r="S1731" s="3"/>
    </row>
    <row r="1732" spans="8:19">
      <c r="H1732" s="1"/>
      <c r="I1732" s="1"/>
      <c r="J1732" s="1"/>
      <c r="K1732" s="1"/>
      <c r="L1732" s="1"/>
      <c r="M1732" s="1"/>
      <c r="N1732" s="1"/>
      <c r="O1732" s="1"/>
      <c r="P1732" s="3"/>
      <c r="Q1732" s="3"/>
      <c r="R1732" s="3"/>
      <c r="S1732" s="3"/>
    </row>
    <row r="1733" spans="8:19">
      <c r="H1733" s="1"/>
      <c r="I1733" s="1"/>
      <c r="J1733" s="1"/>
      <c r="K1733" s="1"/>
      <c r="L1733" s="1"/>
      <c r="M1733" s="1"/>
      <c r="N1733" s="1"/>
      <c r="O1733" s="1"/>
      <c r="P1733" s="3"/>
      <c r="Q1733" s="3"/>
      <c r="R1733" s="3"/>
      <c r="S1733" s="3"/>
    </row>
    <row r="1734" spans="8:19">
      <c r="H1734" s="1"/>
      <c r="I1734" s="1"/>
      <c r="J1734" s="1"/>
      <c r="K1734" s="1"/>
      <c r="L1734" s="1"/>
      <c r="M1734" s="1"/>
      <c r="N1734" s="1"/>
      <c r="O1734" s="1"/>
      <c r="P1734" s="3"/>
      <c r="Q1734" s="3"/>
      <c r="R1734" s="3"/>
      <c r="S1734" s="3"/>
    </row>
    <row r="1735" spans="8:19">
      <c r="H1735" s="1"/>
      <c r="I1735" s="1"/>
      <c r="J1735" s="1"/>
      <c r="K1735" s="1"/>
      <c r="L1735" s="1"/>
      <c r="M1735" s="1"/>
      <c r="N1735" s="1"/>
      <c r="O1735" s="1"/>
      <c r="P1735" s="3"/>
      <c r="Q1735" s="3"/>
      <c r="R1735" s="3"/>
      <c r="S1735" s="3"/>
    </row>
    <row r="1736" spans="8:19">
      <c r="H1736" s="1"/>
      <c r="I1736" s="1"/>
      <c r="J1736" s="1"/>
      <c r="K1736" s="1"/>
      <c r="L1736" s="1"/>
      <c r="M1736" s="1"/>
      <c r="N1736" s="1"/>
      <c r="O1736" s="1"/>
      <c r="P1736" s="3"/>
      <c r="Q1736" s="3"/>
      <c r="R1736" s="3"/>
      <c r="S1736" s="3"/>
    </row>
    <row r="1737" spans="8:19">
      <c r="H1737" s="1"/>
      <c r="I1737" s="1"/>
      <c r="J1737" s="1"/>
      <c r="K1737" s="1"/>
      <c r="L1737" s="1"/>
      <c r="M1737" s="1"/>
      <c r="N1737" s="1"/>
      <c r="O1737" s="1"/>
      <c r="P1737" s="3"/>
      <c r="Q1737" s="3"/>
      <c r="R1737" s="3"/>
      <c r="S1737" s="3"/>
    </row>
    <row r="1738" spans="8:19">
      <c r="H1738" s="1"/>
      <c r="I1738" s="1"/>
      <c r="J1738" s="1"/>
      <c r="K1738" s="1"/>
      <c r="L1738" s="1"/>
      <c r="M1738" s="1"/>
      <c r="N1738" s="1"/>
      <c r="O1738" s="1"/>
      <c r="P1738" s="3"/>
      <c r="Q1738" s="3"/>
      <c r="R1738" s="3"/>
      <c r="S1738" s="3"/>
    </row>
    <row r="1739" spans="8:19">
      <c r="H1739" s="1"/>
      <c r="I1739" s="1"/>
      <c r="J1739" s="1"/>
      <c r="K1739" s="1"/>
      <c r="L1739" s="1"/>
      <c r="M1739" s="1"/>
      <c r="N1739" s="1"/>
      <c r="O1739" s="1"/>
      <c r="P1739" s="3"/>
      <c r="Q1739" s="3"/>
      <c r="R1739" s="3"/>
      <c r="S1739" s="3"/>
    </row>
    <row r="1740" spans="8:19">
      <c r="H1740" s="1"/>
      <c r="I1740" s="1"/>
      <c r="J1740" s="1"/>
      <c r="K1740" s="1"/>
      <c r="L1740" s="1"/>
      <c r="M1740" s="1"/>
      <c r="N1740" s="1"/>
      <c r="O1740" s="1"/>
      <c r="P1740" s="3"/>
      <c r="Q1740" s="3"/>
      <c r="R1740" s="3"/>
      <c r="S1740" s="3"/>
    </row>
    <row r="1741" spans="8:19">
      <c r="H1741" s="1"/>
      <c r="I1741" s="1"/>
      <c r="J1741" s="1"/>
      <c r="K1741" s="1"/>
      <c r="L1741" s="1"/>
      <c r="M1741" s="1"/>
      <c r="N1741" s="1"/>
      <c r="O1741" s="1"/>
      <c r="P1741" s="3"/>
      <c r="Q1741" s="3"/>
      <c r="R1741" s="3"/>
      <c r="S1741" s="3"/>
    </row>
    <row r="1742" spans="8:19">
      <c r="H1742" s="1"/>
      <c r="I1742" s="1"/>
      <c r="J1742" s="1"/>
      <c r="K1742" s="1"/>
      <c r="L1742" s="1"/>
      <c r="M1742" s="1"/>
      <c r="N1742" s="1"/>
      <c r="O1742" s="1"/>
      <c r="P1742" s="3"/>
      <c r="Q1742" s="3"/>
      <c r="R1742" s="3"/>
      <c r="S1742" s="3"/>
    </row>
    <row r="1743" spans="8:19">
      <c r="H1743" s="1"/>
      <c r="I1743" s="1"/>
      <c r="J1743" s="1"/>
      <c r="K1743" s="1"/>
      <c r="L1743" s="1"/>
      <c r="M1743" s="1"/>
      <c r="N1743" s="1"/>
      <c r="O1743" s="1"/>
      <c r="P1743" s="3"/>
      <c r="Q1743" s="3"/>
      <c r="R1743" s="3"/>
      <c r="S1743" s="3"/>
    </row>
    <row r="1744" spans="8:19">
      <c r="H1744" s="1"/>
      <c r="I1744" s="1"/>
      <c r="J1744" s="1"/>
      <c r="K1744" s="1"/>
      <c r="L1744" s="1"/>
      <c r="M1744" s="1"/>
      <c r="N1744" s="1"/>
      <c r="O1744" s="1"/>
      <c r="P1744" s="3"/>
      <c r="Q1744" s="3"/>
      <c r="R1744" s="3"/>
      <c r="S1744" s="3"/>
    </row>
    <row r="1745" spans="8:19">
      <c r="H1745" s="1"/>
      <c r="I1745" s="1"/>
      <c r="J1745" s="1"/>
      <c r="K1745" s="1"/>
      <c r="L1745" s="1"/>
      <c r="M1745" s="1"/>
      <c r="N1745" s="1"/>
      <c r="O1745" s="1"/>
      <c r="P1745" s="3"/>
      <c r="Q1745" s="3"/>
      <c r="R1745" s="3"/>
      <c r="S1745" s="3"/>
    </row>
    <row r="1746" spans="8:19">
      <c r="H1746" s="1"/>
      <c r="I1746" s="1"/>
      <c r="J1746" s="1"/>
      <c r="K1746" s="1"/>
      <c r="L1746" s="1"/>
      <c r="M1746" s="1"/>
      <c r="N1746" s="1"/>
      <c r="O1746" s="1"/>
      <c r="P1746" s="3"/>
      <c r="Q1746" s="3"/>
      <c r="R1746" s="3"/>
      <c r="S1746" s="3"/>
    </row>
    <row r="1747" spans="8:19">
      <c r="H1747" s="1"/>
      <c r="I1747" s="1"/>
      <c r="J1747" s="1"/>
      <c r="K1747" s="1"/>
      <c r="L1747" s="1"/>
      <c r="M1747" s="1"/>
      <c r="N1747" s="1"/>
      <c r="O1747" s="1"/>
      <c r="P1747" s="3"/>
      <c r="Q1747" s="3"/>
      <c r="R1747" s="3"/>
      <c r="S1747" s="3"/>
    </row>
    <row r="1748" spans="8:19">
      <c r="H1748" s="1"/>
      <c r="I1748" s="1"/>
      <c r="J1748" s="1"/>
      <c r="K1748" s="1"/>
      <c r="L1748" s="1"/>
      <c r="M1748" s="1"/>
      <c r="N1748" s="1"/>
      <c r="O1748" s="1"/>
      <c r="P1748" s="3"/>
      <c r="Q1748" s="3"/>
      <c r="R1748" s="3"/>
      <c r="S1748" s="3"/>
    </row>
    <row r="1749" spans="8:19">
      <c r="H1749" s="1"/>
      <c r="I1749" s="1"/>
      <c r="J1749" s="1"/>
      <c r="K1749" s="1"/>
      <c r="L1749" s="1"/>
      <c r="M1749" s="1"/>
      <c r="N1749" s="1"/>
      <c r="O1749" s="1"/>
      <c r="P1749" s="3"/>
      <c r="Q1749" s="3"/>
      <c r="R1749" s="3"/>
      <c r="S1749" s="3"/>
    </row>
    <row r="1750" spans="8:19">
      <c r="H1750" s="1"/>
      <c r="I1750" s="1"/>
      <c r="J1750" s="1"/>
      <c r="K1750" s="1"/>
      <c r="L1750" s="1"/>
      <c r="M1750" s="1"/>
      <c r="N1750" s="1"/>
      <c r="O1750" s="1"/>
      <c r="P1750" s="3"/>
      <c r="Q1750" s="3"/>
      <c r="R1750" s="3"/>
      <c r="S1750" s="3"/>
    </row>
    <row r="1751" spans="8:19">
      <c r="H1751" s="1"/>
      <c r="I1751" s="1"/>
      <c r="J1751" s="1"/>
      <c r="K1751" s="1"/>
      <c r="L1751" s="1"/>
      <c r="M1751" s="1"/>
      <c r="N1751" s="1"/>
      <c r="O1751" s="1"/>
      <c r="P1751" s="3"/>
      <c r="Q1751" s="3"/>
      <c r="R1751" s="3"/>
      <c r="S1751" s="3"/>
    </row>
    <row r="1752" spans="8:19">
      <c r="H1752" s="1"/>
      <c r="I1752" s="1"/>
      <c r="J1752" s="1"/>
      <c r="K1752" s="1"/>
      <c r="L1752" s="1"/>
      <c r="M1752" s="1"/>
      <c r="N1752" s="1"/>
      <c r="O1752" s="1"/>
      <c r="P1752" s="3"/>
      <c r="Q1752" s="3"/>
      <c r="R1752" s="3"/>
      <c r="S1752" s="3"/>
    </row>
    <row r="1753" spans="8:19">
      <c r="H1753" s="1"/>
      <c r="I1753" s="1"/>
      <c r="J1753" s="1"/>
      <c r="K1753" s="1"/>
      <c r="L1753" s="1"/>
      <c r="M1753" s="1"/>
      <c r="N1753" s="1"/>
      <c r="O1753" s="1"/>
      <c r="P1753" s="3"/>
      <c r="Q1753" s="3"/>
      <c r="R1753" s="3"/>
      <c r="S1753" s="3"/>
    </row>
    <row r="1754" spans="8:19">
      <c r="H1754" s="1"/>
      <c r="I1754" s="1"/>
      <c r="J1754" s="1"/>
      <c r="K1754" s="1"/>
      <c r="L1754" s="1"/>
      <c r="M1754" s="1"/>
      <c r="N1754" s="1"/>
      <c r="O1754" s="1"/>
      <c r="P1754" s="3"/>
      <c r="Q1754" s="3"/>
      <c r="R1754" s="3"/>
      <c r="S1754" s="3"/>
    </row>
    <row r="1755" spans="8:19">
      <c r="H1755" s="1"/>
      <c r="I1755" s="1"/>
      <c r="J1755" s="1"/>
      <c r="K1755" s="1"/>
      <c r="L1755" s="1"/>
      <c r="M1755" s="1"/>
      <c r="N1755" s="1"/>
      <c r="O1755" s="1"/>
      <c r="P1755" s="3"/>
      <c r="Q1755" s="3"/>
      <c r="R1755" s="3"/>
      <c r="S1755" s="3"/>
    </row>
    <row r="1756" spans="8:19">
      <c r="H1756" s="1"/>
      <c r="I1756" s="1"/>
      <c r="J1756" s="1"/>
      <c r="K1756" s="1"/>
      <c r="L1756" s="1"/>
      <c r="M1756" s="1"/>
      <c r="N1756" s="1"/>
      <c r="O1756" s="1"/>
      <c r="P1756" s="3"/>
      <c r="Q1756" s="3"/>
      <c r="R1756" s="3"/>
      <c r="S1756" s="3"/>
    </row>
    <row r="1757" spans="8:19">
      <c r="H1757" s="1"/>
      <c r="I1757" s="1"/>
      <c r="J1757" s="1"/>
      <c r="K1757" s="1"/>
      <c r="L1757" s="1"/>
      <c r="M1757" s="1"/>
      <c r="N1757" s="1"/>
      <c r="O1757" s="1"/>
      <c r="P1757" s="3"/>
      <c r="Q1757" s="3"/>
      <c r="R1757" s="3"/>
      <c r="S1757" s="3"/>
    </row>
    <row r="1758" spans="8:19">
      <c r="H1758" s="1"/>
      <c r="I1758" s="1"/>
      <c r="J1758" s="1"/>
      <c r="K1758" s="1"/>
      <c r="L1758" s="1"/>
      <c r="M1758" s="1"/>
      <c r="N1758" s="1"/>
      <c r="O1758" s="1"/>
      <c r="P1758" s="3"/>
      <c r="Q1758" s="3"/>
      <c r="R1758" s="3"/>
      <c r="S1758" s="3"/>
    </row>
    <row r="1759" spans="8:19">
      <c r="H1759" s="1"/>
      <c r="I1759" s="1"/>
      <c r="J1759" s="1"/>
      <c r="K1759" s="1"/>
      <c r="L1759" s="1"/>
      <c r="M1759" s="1"/>
      <c r="N1759" s="1"/>
      <c r="O1759" s="1"/>
      <c r="P1759" s="3"/>
      <c r="Q1759" s="3"/>
      <c r="R1759" s="3"/>
      <c r="S1759" s="3"/>
    </row>
    <row r="1760" spans="8:19">
      <c r="H1760" s="1"/>
      <c r="I1760" s="1"/>
      <c r="J1760" s="1"/>
      <c r="K1760" s="1"/>
      <c r="L1760" s="1"/>
      <c r="M1760" s="1"/>
      <c r="N1760" s="1"/>
      <c r="O1760" s="1"/>
      <c r="P1760" s="3"/>
      <c r="Q1760" s="3"/>
      <c r="R1760" s="3"/>
      <c r="S1760" s="3"/>
    </row>
    <row r="1761" spans="8:19">
      <c r="H1761" s="1"/>
      <c r="I1761" s="1"/>
      <c r="J1761" s="1"/>
      <c r="K1761" s="1"/>
      <c r="L1761" s="1"/>
      <c r="M1761" s="1"/>
      <c r="N1761" s="1"/>
      <c r="O1761" s="1"/>
      <c r="P1761" s="3"/>
      <c r="Q1761" s="3"/>
      <c r="R1761" s="3"/>
      <c r="S1761" s="3"/>
    </row>
    <row r="1762" spans="8:19">
      <c r="H1762" s="1"/>
      <c r="I1762" s="1"/>
      <c r="J1762" s="1"/>
      <c r="K1762" s="1"/>
      <c r="L1762" s="1"/>
      <c r="M1762" s="1"/>
      <c r="N1762" s="1"/>
      <c r="O1762" s="1"/>
      <c r="P1762" s="3"/>
      <c r="Q1762" s="3"/>
      <c r="R1762" s="3"/>
      <c r="S1762" s="3"/>
    </row>
    <row r="1763" spans="8:19">
      <c r="H1763" s="1"/>
      <c r="I1763" s="1"/>
      <c r="J1763" s="1"/>
      <c r="K1763" s="1"/>
      <c r="L1763" s="1"/>
      <c r="M1763" s="1"/>
      <c r="N1763" s="1"/>
      <c r="O1763" s="1"/>
      <c r="P1763" s="3"/>
      <c r="Q1763" s="3"/>
      <c r="R1763" s="3"/>
      <c r="S1763" s="3"/>
    </row>
    <row r="1764" spans="8:19">
      <c r="H1764" s="1"/>
      <c r="I1764" s="1"/>
      <c r="J1764" s="1"/>
      <c r="K1764" s="1"/>
      <c r="L1764" s="1"/>
      <c r="M1764" s="1"/>
      <c r="N1764" s="1"/>
      <c r="O1764" s="1"/>
      <c r="P1764" s="3"/>
      <c r="Q1764" s="3"/>
      <c r="R1764" s="3"/>
      <c r="S1764" s="3"/>
    </row>
    <row r="1765" spans="8:19">
      <c r="H1765" s="1"/>
      <c r="I1765" s="1"/>
      <c r="J1765" s="1"/>
      <c r="K1765" s="1"/>
      <c r="L1765" s="1"/>
      <c r="M1765" s="1"/>
      <c r="N1765" s="1"/>
      <c r="O1765" s="1"/>
      <c r="P1765" s="3"/>
      <c r="Q1765" s="3"/>
      <c r="R1765" s="3"/>
      <c r="S1765" s="3"/>
    </row>
    <row r="1766" spans="8:19">
      <c r="H1766" s="1"/>
      <c r="I1766" s="1"/>
      <c r="J1766" s="1"/>
      <c r="K1766" s="1"/>
      <c r="L1766" s="1"/>
      <c r="M1766" s="1"/>
      <c r="N1766" s="1"/>
      <c r="O1766" s="1"/>
      <c r="P1766" s="3"/>
      <c r="Q1766" s="3"/>
      <c r="R1766" s="3"/>
      <c r="S1766" s="3"/>
    </row>
    <row r="1767" spans="8:19">
      <c r="H1767" s="1"/>
      <c r="I1767" s="1"/>
      <c r="J1767" s="1"/>
      <c r="K1767" s="1"/>
      <c r="L1767" s="1"/>
      <c r="M1767" s="1"/>
      <c r="N1767" s="1"/>
      <c r="O1767" s="1"/>
      <c r="P1767" s="3"/>
      <c r="Q1767" s="3"/>
      <c r="R1767" s="3"/>
      <c r="S1767" s="3"/>
    </row>
    <row r="1768" spans="8:19">
      <c r="H1768" s="1"/>
      <c r="I1768" s="1"/>
      <c r="J1768" s="1"/>
      <c r="K1768" s="1"/>
      <c r="L1768" s="1"/>
      <c r="M1768" s="1"/>
      <c r="N1768" s="1"/>
      <c r="O1768" s="1"/>
      <c r="P1768" s="3"/>
      <c r="Q1768" s="3"/>
      <c r="R1768" s="3"/>
      <c r="S1768" s="3"/>
    </row>
    <row r="1769" spans="8:19">
      <c r="H1769" s="1"/>
      <c r="I1769" s="1"/>
      <c r="J1769" s="1"/>
      <c r="K1769" s="1"/>
      <c r="L1769" s="1"/>
      <c r="M1769" s="1"/>
      <c r="N1769" s="1"/>
      <c r="O1769" s="1"/>
      <c r="P1769" s="3"/>
      <c r="Q1769" s="3"/>
      <c r="R1769" s="3"/>
      <c r="S1769" s="3"/>
    </row>
    <row r="1770" spans="8:19">
      <c r="H1770" s="1"/>
      <c r="I1770" s="1"/>
      <c r="J1770" s="1"/>
      <c r="K1770" s="1"/>
      <c r="L1770" s="1"/>
      <c r="M1770" s="1"/>
      <c r="N1770" s="1"/>
      <c r="O1770" s="1"/>
      <c r="P1770" s="3"/>
      <c r="Q1770" s="3"/>
      <c r="R1770" s="3"/>
      <c r="S1770" s="3"/>
    </row>
    <row r="1771" spans="8:19">
      <c r="H1771" s="1"/>
      <c r="I1771" s="1"/>
      <c r="J1771" s="1"/>
      <c r="K1771" s="1"/>
      <c r="L1771" s="1"/>
      <c r="M1771" s="1"/>
      <c r="N1771" s="1"/>
      <c r="O1771" s="1"/>
      <c r="P1771" s="3"/>
      <c r="Q1771" s="3"/>
      <c r="R1771" s="3"/>
      <c r="S1771" s="3"/>
    </row>
    <row r="1772" spans="8:19">
      <c r="H1772" s="1"/>
      <c r="I1772" s="1"/>
      <c r="J1772" s="1"/>
      <c r="K1772" s="1"/>
      <c r="L1772" s="1"/>
      <c r="M1772" s="1"/>
      <c r="N1772" s="1"/>
      <c r="O1772" s="1"/>
      <c r="P1772" s="3"/>
      <c r="Q1772" s="3"/>
      <c r="R1772" s="3"/>
      <c r="S1772" s="3"/>
    </row>
    <row r="1773" spans="8:19">
      <c r="H1773" s="1"/>
      <c r="I1773" s="1"/>
      <c r="J1773" s="1"/>
      <c r="K1773" s="1"/>
      <c r="L1773" s="1"/>
      <c r="M1773" s="1"/>
      <c r="N1773" s="1"/>
      <c r="O1773" s="1"/>
      <c r="P1773" s="3"/>
      <c r="Q1773" s="3"/>
      <c r="R1773" s="3"/>
      <c r="S1773" s="3"/>
    </row>
    <row r="1774" spans="8:19">
      <c r="H1774" s="1"/>
      <c r="I1774" s="1"/>
      <c r="J1774" s="1"/>
      <c r="K1774" s="1"/>
      <c r="L1774" s="1"/>
      <c r="M1774" s="1"/>
      <c r="N1774" s="1"/>
      <c r="O1774" s="1"/>
      <c r="P1774" s="3"/>
      <c r="Q1774" s="3"/>
      <c r="R1774" s="3"/>
      <c r="S1774" s="3"/>
    </row>
    <row r="1775" spans="8:19">
      <c r="H1775" s="1"/>
      <c r="I1775" s="1"/>
      <c r="J1775" s="1"/>
      <c r="K1775" s="1"/>
      <c r="L1775" s="1"/>
      <c r="M1775" s="1"/>
      <c r="N1775" s="1"/>
      <c r="O1775" s="1"/>
      <c r="P1775" s="3"/>
      <c r="Q1775" s="3"/>
      <c r="R1775" s="3"/>
      <c r="S1775" s="3"/>
    </row>
    <row r="1776" spans="8:19">
      <c r="H1776" s="1"/>
      <c r="I1776" s="1"/>
      <c r="J1776" s="1"/>
      <c r="K1776" s="1"/>
      <c r="L1776" s="1"/>
      <c r="M1776" s="1"/>
      <c r="N1776" s="1"/>
      <c r="O1776" s="1"/>
      <c r="P1776" s="3"/>
      <c r="Q1776" s="3"/>
      <c r="R1776" s="3"/>
      <c r="S1776" s="3"/>
    </row>
    <row r="1777" spans="8:19">
      <c r="H1777" s="1"/>
      <c r="I1777" s="1"/>
      <c r="J1777" s="1"/>
      <c r="K1777" s="1"/>
      <c r="L1777" s="1"/>
      <c r="M1777" s="1"/>
      <c r="N1777" s="1"/>
      <c r="O1777" s="1"/>
      <c r="P1777" s="3"/>
      <c r="Q1777" s="3"/>
      <c r="R1777" s="3"/>
      <c r="S1777" s="3"/>
    </row>
    <row r="1778" spans="8:19">
      <c r="H1778" s="1"/>
      <c r="I1778" s="1"/>
      <c r="J1778" s="1"/>
      <c r="K1778" s="1"/>
      <c r="L1778" s="1"/>
      <c r="M1778" s="1"/>
      <c r="N1778" s="1"/>
      <c r="O1778" s="1"/>
      <c r="P1778" s="3"/>
      <c r="Q1778" s="3"/>
      <c r="R1778" s="3"/>
      <c r="S1778" s="3"/>
    </row>
    <row r="1779" spans="8:19">
      <c r="H1779" s="1"/>
      <c r="I1779" s="1"/>
      <c r="J1779" s="1"/>
      <c r="K1779" s="1"/>
      <c r="L1779" s="1"/>
      <c r="M1779" s="1"/>
      <c r="N1779" s="1"/>
      <c r="O1779" s="1"/>
      <c r="P1779" s="3"/>
      <c r="Q1779" s="3"/>
      <c r="R1779" s="3"/>
      <c r="S1779" s="3"/>
    </row>
    <row r="1780" spans="8:19">
      <c r="H1780" s="1"/>
      <c r="I1780" s="1"/>
      <c r="J1780" s="1"/>
      <c r="K1780" s="1"/>
      <c r="L1780" s="1"/>
      <c r="M1780" s="1"/>
      <c r="N1780" s="1"/>
      <c r="O1780" s="1"/>
      <c r="P1780" s="3"/>
      <c r="Q1780" s="3"/>
      <c r="R1780" s="3"/>
      <c r="S1780" s="3"/>
    </row>
    <row r="1781" spans="8:19">
      <c r="H1781" s="1"/>
      <c r="I1781" s="1"/>
      <c r="J1781" s="1"/>
      <c r="K1781" s="1"/>
      <c r="L1781" s="1"/>
      <c r="M1781" s="1"/>
      <c r="N1781" s="1"/>
      <c r="O1781" s="1"/>
      <c r="P1781" s="3"/>
      <c r="Q1781" s="3"/>
      <c r="R1781" s="3"/>
      <c r="S1781" s="3"/>
    </row>
    <row r="1782" spans="8:19">
      <c r="H1782" s="1"/>
      <c r="I1782" s="1"/>
      <c r="J1782" s="1"/>
      <c r="K1782" s="1"/>
      <c r="L1782" s="1"/>
      <c r="M1782" s="1"/>
      <c r="N1782" s="1"/>
      <c r="O1782" s="1"/>
      <c r="P1782" s="3"/>
      <c r="Q1782" s="3"/>
      <c r="R1782" s="3"/>
      <c r="S1782" s="3"/>
    </row>
    <row r="1783" spans="8:19">
      <c r="H1783" s="1"/>
      <c r="I1783" s="1"/>
      <c r="J1783" s="1"/>
      <c r="K1783" s="1"/>
      <c r="L1783" s="1"/>
      <c r="M1783" s="1"/>
      <c r="N1783" s="1"/>
      <c r="O1783" s="1"/>
      <c r="P1783" s="3"/>
      <c r="Q1783" s="3"/>
      <c r="R1783" s="3"/>
      <c r="S1783" s="3"/>
    </row>
    <row r="1784" spans="8:19">
      <c r="H1784" s="1"/>
      <c r="I1784" s="1"/>
      <c r="J1784" s="1"/>
      <c r="K1784" s="1"/>
      <c r="L1784" s="1"/>
      <c r="M1784" s="1"/>
      <c r="N1784" s="1"/>
      <c r="O1784" s="1"/>
      <c r="P1784" s="3"/>
      <c r="Q1784" s="3"/>
      <c r="R1784" s="3"/>
      <c r="S1784" s="3"/>
    </row>
    <row r="1785" spans="8:19">
      <c r="H1785" s="1"/>
      <c r="I1785" s="1"/>
      <c r="J1785" s="1"/>
      <c r="K1785" s="1"/>
      <c r="L1785" s="1"/>
      <c r="M1785" s="1"/>
      <c r="N1785" s="1"/>
      <c r="O1785" s="1"/>
      <c r="P1785" s="3"/>
      <c r="Q1785" s="3"/>
      <c r="R1785" s="3"/>
      <c r="S1785" s="3"/>
    </row>
    <row r="1786" spans="8:19">
      <c r="H1786" s="1"/>
      <c r="I1786" s="1"/>
      <c r="J1786" s="1"/>
      <c r="K1786" s="1"/>
      <c r="L1786" s="1"/>
      <c r="M1786" s="1"/>
      <c r="N1786" s="1"/>
      <c r="O1786" s="1"/>
      <c r="P1786" s="3"/>
      <c r="Q1786" s="3"/>
      <c r="R1786" s="3"/>
      <c r="S1786" s="3"/>
    </row>
    <row r="1787" spans="8:19">
      <c r="H1787" s="1"/>
      <c r="I1787" s="1"/>
      <c r="J1787" s="1"/>
      <c r="K1787" s="1"/>
      <c r="L1787" s="1"/>
      <c r="M1787" s="1"/>
      <c r="N1787" s="1"/>
      <c r="O1787" s="1"/>
      <c r="P1787" s="3"/>
      <c r="Q1787" s="3"/>
      <c r="R1787" s="3"/>
      <c r="S1787" s="3"/>
    </row>
    <row r="1788" spans="8:19">
      <c r="H1788" s="1"/>
      <c r="I1788" s="1"/>
      <c r="J1788" s="1"/>
      <c r="K1788" s="1"/>
      <c r="L1788" s="1"/>
      <c r="M1788" s="1"/>
      <c r="N1788" s="1"/>
      <c r="O1788" s="1"/>
      <c r="P1788" s="3"/>
      <c r="Q1788" s="3"/>
      <c r="R1788" s="3"/>
      <c r="S1788" s="3"/>
    </row>
    <row r="1789" spans="8:19">
      <c r="H1789" s="1"/>
      <c r="I1789" s="1"/>
      <c r="J1789" s="1"/>
      <c r="K1789" s="1"/>
      <c r="L1789" s="1"/>
      <c r="M1789" s="1"/>
      <c r="N1789" s="1"/>
      <c r="O1789" s="1"/>
      <c r="P1789" s="3"/>
      <c r="Q1789" s="3"/>
      <c r="R1789" s="3"/>
      <c r="S1789" s="3"/>
    </row>
    <row r="1790" spans="8:19">
      <c r="H1790" s="1"/>
      <c r="I1790" s="1"/>
      <c r="J1790" s="1"/>
      <c r="K1790" s="1"/>
      <c r="L1790" s="1"/>
      <c r="M1790" s="1"/>
      <c r="N1790" s="1"/>
      <c r="O1790" s="1"/>
      <c r="P1790" s="3"/>
      <c r="Q1790" s="3"/>
      <c r="R1790" s="3"/>
      <c r="S1790" s="3"/>
    </row>
    <row r="1791" spans="8:19">
      <c r="H1791" s="1"/>
      <c r="I1791" s="1"/>
      <c r="J1791" s="1"/>
      <c r="K1791" s="1"/>
      <c r="L1791" s="1"/>
      <c r="M1791" s="1"/>
      <c r="N1791" s="1"/>
      <c r="O1791" s="1"/>
      <c r="P1791" s="3"/>
      <c r="Q1791" s="3"/>
      <c r="R1791" s="3"/>
      <c r="S1791" s="3"/>
    </row>
    <row r="1792" spans="8:19">
      <c r="H1792" s="1"/>
      <c r="I1792" s="1"/>
      <c r="J1792" s="1"/>
      <c r="K1792" s="1"/>
      <c r="L1792" s="1"/>
      <c r="M1792" s="1"/>
      <c r="N1792" s="1"/>
      <c r="O1792" s="1"/>
      <c r="P1792" s="3"/>
      <c r="Q1792" s="3"/>
      <c r="R1792" s="3"/>
      <c r="S1792" s="3"/>
    </row>
    <row r="1793" spans="8:19">
      <c r="H1793" s="1"/>
      <c r="I1793" s="1"/>
      <c r="J1793" s="1"/>
      <c r="K1793" s="1"/>
      <c r="L1793" s="1"/>
      <c r="M1793" s="1"/>
      <c r="N1793" s="1"/>
      <c r="O1793" s="1"/>
      <c r="P1793" s="3"/>
      <c r="Q1793" s="3"/>
      <c r="R1793" s="3"/>
      <c r="S1793" s="3"/>
    </row>
    <row r="1794" spans="8:19">
      <c r="H1794" s="1"/>
      <c r="I1794" s="1"/>
      <c r="J1794" s="1"/>
      <c r="K1794" s="1"/>
      <c r="L1794" s="1"/>
      <c r="M1794" s="1"/>
      <c r="N1794" s="1"/>
      <c r="O1794" s="1"/>
      <c r="P1794" s="3"/>
      <c r="Q1794" s="3"/>
      <c r="R1794" s="3"/>
      <c r="S1794" s="3"/>
    </row>
    <row r="1795" spans="8:19">
      <c r="H1795" s="1"/>
      <c r="I1795" s="1"/>
      <c r="J1795" s="1"/>
      <c r="K1795" s="1"/>
      <c r="L1795" s="1"/>
      <c r="M1795" s="1"/>
      <c r="N1795" s="1"/>
      <c r="O1795" s="1"/>
      <c r="P1795" s="3"/>
      <c r="Q1795" s="3"/>
      <c r="R1795" s="3"/>
      <c r="S1795" s="3"/>
    </row>
    <row r="1796" spans="8:19">
      <c r="H1796" s="1"/>
      <c r="I1796" s="1"/>
      <c r="J1796" s="1"/>
      <c r="K1796" s="1"/>
      <c r="L1796" s="1"/>
      <c r="M1796" s="1"/>
      <c r="N1796" s="1"/>
      <c r="O1796" s="1"/>
      <c r="P1796" s="3"/>
      <c r="Q1796" s="3"/>
      <c r="R1796" s="3"/>
      <c r="S1796" s="3"/>
    </row>
    <row r="1797" spans="8:19">
      <c r="H1797" s="1"/>
      <c r="I1797" s="1"/>
      <c r="J1797" s="1"/>
      <c r="K1797" s="1"/>
      <c r="L1797" s="1"/>
      <c r="M1797" s="1"/>
      <c r="N1797" s="1"/>
      <c r="O1797" s="1"/>
      <c r="P1797" s="3"/>
      <c r="Q1797" s="3"/>
      <c r="R1797" s="3"/>
      <c r="S1797" s="3"/>
    </row>
    <row r="1798" spans="8:19">
      <c r="H1798" s="1"/>
      <c r="I1798" s="1"/>
      <c r="J1798" s="1"/>
      <c r="K1798" s="1"/>
      <c r="L1798" s="1"/>
      <c r="M1798" s="1"/>
      <c r="N1798" s="1"/>
      <c r="O1798" s="1"/>
      <c r="P1798" s="3"/>
      <c r="Q1798" s="3"/>
      <c r="R1798" s="3"/>
      <c r="S1798" s="3"/>
    </row>
    <row r="1799" spans="8:19">
      <c r="H1799" s="1"/>
      <c r="I1799" s="1"/>
      <c r="J1799" s="1"/>
      <c r="K1799" s="1"/>
      <c r="L1799" s="1"/>
      <c r="M1799" s="1"/>
      <c r="N1799" s="1"/>
      <c r="O1799" s="1"/>
      <c r="P1799" s="3"/>
      <c r="Q1799" s="3"/>
      <c r="R1799" s="3"/>
      <c r="S1799" s="3"/>
    </row>
    <row r="1800" spans="8:19">
      <c r="H1800" s="1"/>
      <c r="I1800" s="1"/>
      <c r="J1800" s="1"/>
      <c r="K1800" s="1"/>
      <c r="L1800" s="1"/>
      <c r="M1800" s="1"/>
      <c r="N1800" s="1"/>
      <c r="O1800" s="1"/>
      <c r="P1800" s="3"/>
      <c r="Q1800" s="3"/>
      <c r="R1800" s="3"/>
      <c r="S1800" s="3"/>
    </row>
    <row r="1801" spans="8:19">
      <c r="H1801" s="1"/>
      <c r="I1801" s="1"/>
      <c r="J1801" s="1"/>
      <c r="K1801" s="1"/>
      <c r="L1801" s="1"/>
      <c r="M1801" s="1"/>
      <c r="N1801" s="1"/>
      <c r="O1801" s="1"/>
      <c r="P1801" s="3"/>
      <c r="Q1801" s="3"/>
      <c r="R1801" s="3"/>
      <c r="S1801" s="3"/>
    </row>
    <row r="1802" spans="8:19">
      <c r="H1802" s="1"/>
      <c r="I1802" s="1"/>
      <c r="J1802" s="1"/>
      <c r="K1802" s="1"/>
      <c r="L1802" s="1"/>
      <c r="M1802" s="1"/>
      <c r="N1802" s="1"/>
      <c r="O1802" s="1"/>
      <c r="P1802" s="3"/>
      <c r="Q1802" s="3"/>
      <c r="R1802" s="3"/>
      <c r="S1802" s="3"/>
    </row>
    <row r="1803" spans="8:19">
      <c r="H1803" s="1"/>
      <c r="I1803" s="1"/>
      <c r="J1803" s="1"/>
      <c r="K1803" s="1"/>
      <c r="L1803" s="1"/>
      <c r="M1803" s="1"/>
      <c r="N1803" s="1"/>
      <c r="O1803" s="1"/>
      <c r="P1803" s="3"/>
      <c r="Q1803" s="3"/>
      <c r="R1803" s="3"/>
      <c r="S1803" s="3"/>
    </row>
    <row r="1804" spans="8:19">
      <c r="H1804" s="1"/>
      <c r="I1804" s="1"/>
      <c r="J1804" s="1"/>
      <c r="K1804" s="1"/>
      <c r="L1804" s="1"/>
      <c r="M1804" s="1"/>
      <c r="N1804" s="1"/>
      <c r="O1804" s="1"/>
      <c r="P1804" s="3"/>
      <c r="Q1804" s="3"/>
      <c r="R1804" s="3"/>
      <c r="S1804" s="3"/>
    </row>
    <row r="1805" spans="8:19">
      <c r="H1805" s="1"/>
      <c r="I1805" s="1"/>
      <c r="J1805" s="1"/>
      <c r="K1805" s="1"/>
      <c r="L1805" s="1"/>
      <c r="M1805" s="1"/>
      <c r="N1805" s="1"/>
      <c r="O1805" s="1"/>
      <c r="P1805" s="3"/>
      <c r="Q1805" s="3"/>
      <c r="R1805" s="3"/>
      <c r="S1805" s="3"/>
    </row>
    <row r="1806" spans="8:19">
      <c r="H1806" s="1"/>
      <c r="I1806" s="1"/>
      <c r="J1806" s="1"/>
      <c r="K1806" s="1"/>
      <c r="L1806" s="1"/>
      <c r="M1806" s="1"/>
      <c r="N1806" s="1"/>
      <c r="O1806" s="1"/>
      <c r="P1806" s="3"/>
      <c r="Q1806" s="3"/>
      <c r="R1806" s="3"/>
      <c r="S1806" s="3"/>
    </row>
    <row r="1807" spans="8:19">
      <c r="H1807" s="1"/>
      <c r="I1807" s="1"/>
      <c r="J1807" s="1"/>
      <c r="K1807" s="1"/>
      <c r="L1807" s="1"/>
      <c r="M1807" s="1"/>
      <c r="N1807" s="1"/>
      <c r="O1807" s="1"/>
      <c r="P1807" s="3"/>
      <c r="Q1807" s="3"/>
      <c r="R1807" s="3"/>
      <c r="S1807" s="3"/>
    </row>
    <row r="1808" spans="8:19">
      <c r="H1808" s="1"/>
      <c r="I1808" s="1"/>
      <c r="J1808" s="1"/>
      <c r="K1808" s="1"/>
      <c r="L1808" s="1"/>
      <c r="M1808" s="1"/>
      <c r="N1808" s="1"/>
      <c r="O1808" s="1"/>
      <c r="P1808" s="3"/>
      <c r="Q1808" s="3"/>
      <c r="R1808" s="3"/>
      <c r="S1808" s="3"/>
    </row>
    <row r="1809" spans="8:19">
      <c r="H1809" s="1"/>
      <c r="I1809" s="1"/>
      <c r="J1809" s="1"/>
      <c r="K1809" s="1"/>
      <c r="L1809" s="1"/>
      <c r="M1809" s="1"/>
      <c r="N1809" s="1"/>
      <c r="O1809" s="1"/>
      <c r="P1809" s="3"/>
      <c r="Q1809" s="3"/>
      <c r="R1809" s="3"/>
      <c r="S1809" s="3"/>
    </row>
    <row r="1810" spans="8:19">
      <c r="H1810" s="1"/>
      <c r="I1810" s="1"/>
      <c r="J1810" s="1"/>
      <c r="K1810" s="1"/>
      <c r="L1810" s="1"/>
      <c r="M1810" s="1"/>
      <c r="N1810" s="1"/>
      <c r="O1810" s="1"/>
      <c r="P1810" s="3"/>
      <c r="Q1810" s="3"/>
      <c r="R1810" s="3"/>
      <c r="S1810" s="3"/>
    </row>
    <row r="1811" spans="8:19">
      <c r="H1811" s="1"/>
      <c r="I1811" s="1"/>
      <c r="J1811" s="1"/>
      <c r="K1811" s="1"/>
      <c r="L1811" s="1"/>
      <c r="M1811" s="1"/>
      <c r="N1811" s="1"/>
      <c r="O1811" s="1"/>
      <c r="P1811" s="3"/>
      <c r="Q1811" s="3"/>
      <c r="R1811" s="3"/>
      <c r="S1811" s="3"/>
    </row>
    <row r="1812" spans="8:19">
      <c r="H1812" s="1"/>
      <c r="I1812" s="1"/>
      <c r="J1812" s="1"/>
      <c r="K1812" s="1"/>
      <c r="L1812" s="1"/>
      <c r="M1812" s="1"/>
      <c r="N1812" s="1"/>
      <c r="O1812" s="1"/>
      <c r="P1812" s="3"/>
      <c r="Q1812" s="3"/>
      <c r="R1812" s="3"/>
      <c r="S1812" s="3"/>
    </row>
    <row r="1813" spans="8:19">
      <c r="H1813" s="1"/>
      <c r="I1813" s="1"/>
      <c r="J1813" s="1"/>
      <c r="K1813" s="1"/>
      <c r="L1813" s="1"/>
      <c r="M1813" s="1"/>
      <c r="N1813" s="1"/>
      <c r="O1813" s="1"/>
      <c r="P1813" s="3"/>
      <c r="Q1813" s="3"/>
      <c r="R1813" s="3"/>
      <c r="S1813" s="3"/>
    </row>
    <row r="1814" spans="8:19">
      <c r="H1814" s="1"/>
      <c r="I1814" s="1"/>
      <c r="J1814" s="1"/>
      <c r="K1814" s="1"/>
      <c r="L1814" s="1"/>
      <c r="M1814" s="1"/>
      <c r="N1814" s="1"/>
      <c r="O1814" s="1"/>
      <c r="P1814" s="3"/>
      <c r="Q1814" s="3"/>
      <c r="R1814" s="3"/>
      <c r="S1814" s="3"/>
    </row>
    <row r="1815" spans="8:19">
      <c r="H1815" s="1"/>
      <c r="I1815" s="1"/>
      <c r="J1815" s="1"/>
      <c r="K1815" s="1"/>
      <c r="L1815" s="1"/>
      <c r="M1815" s="1"/>
      <c r="N1815" s="1"/>
      <c r="O1815" s="1"/>
      <c r="P1815" s="3"/>
      <c r="Q1815" s="3"/>
      <c r="R1815" s="3"/>
      <c r="S1815" s="3"/>
    </row>
    <row r="1816" spans="8:19">
      <c r="H1816" s="1"/>
      <c r="I1816" s="1"/>
      <c r="J1816" s="1"/>
      <c r="K1816" s="1"/>
      <c r="L1816" s="1"/>
      <c r="M1816" s="1"/>
      <c r="N1816" s="1"/>
      <c r="O1816" s="1"/>
      <c r="P1816" s="3"/>
      <c r="Q1816" s="3"/>
      <c r="R1816" s="3"/>
      <c r="S1816" s="3"/>
    </row>
    <row r="1817" spans="8:19">
      <c r="H1817" s="1"/>
      <c r="I1817" s="1"/>
      <c r="J1817" s="1"/>
      <c r="K1817" s="1"/>
      <c r="L1817" s="1"/>
      <c r="M1817" s="1"/>
      <c r="N1817" s="1"/>
      <c r="O1817" s="1"/>
      <c r="P1817" s="3"/>
      <c r="Q1817" s="3"/>
      <c r="R1817" s="3"/>
      <c r="S1817" s="3"/>
    </row>
    <row r="1818" spans="8:19">
      <c r="H1818" s="1"/>
      <c r="I1818" s="1"/>
      <c r="J1818" s="1"/>
      <c r="K1818" s="1"/>
      <c r="L1818" s="1"/>
      <c r="M1818" s="1"/>
      <c r="N1818" s="1"/>
      <c r="O1818" s="1"/>
      <c r="P1818" s="3"/>
      <c r="Q1818" s="3"/>
      <c r="R1818" s="3"/>
      <c r="S1818" s="3"/>
    </row>
    <row r="1819" spans="8:19">
      <c r="H1819" s="1"/>
      <c r="I1819" s="1"/>
      <c r="J1819" s="1"/>
      <c r="K1819" s="1"/>
      <c r="L1819" s="1"/>
      <c r="M1819" s="1"/>
      <c r="N1819" s="1"/>
      <c r="O1819" s="1"/>
      <c r="P1819" s="3"/>
      <c r="Q1819" s="3"/>
      <c r="R1819" s="3"/>
      <c r="S1819" s="3"/>
    </row>
    <row r="1820" spans="8:19">
      <c r="H1820" s="1"/>
      <c r="I1820" s="1"/>
      <c r="J1820" s="1"/>
      <c r="K1820" s="1"/>
      <c r="L1820" s="1"/>
      <c r="M1820" s="1"/>
      <c r="N1820" s="1"/>
      <c r="O1820" s="1"/>
      <c r="P1820" s="3"/>
      <c r="Q1820" s="3"/>
      <c r="R1820" s="3"/>
      <c r="S1820" s="3"/>
    </row>
    <row r="1821" spans="8:19">
      <c r="H1821" s="1"/>
      <c r="I1821" s="1"/>
      <c r="J1821" s="1"/>
      <c r="K1821" s="1"/>
      <c r="L1821" s="1"/>
      <c r="M1821" s="1"/>
      <c r="N1821" s="1"/>
      <c r="O1821" s="1"/>
      <c r="P1821" s="3"/>
      <c r="Q1821" s="3"/>
      <c r="R1821" s="3"/>
      <c r="S1821" s="3"/>
    </row>
    <row r="1822" spans="8:19">
      <c r="H1822" s="1"/>
      <c r="I1822" s="1"/>
      <c r="J1822" s="1"/>
      <c r="K1822" s="1"/>
      <c r="L1822" s="1"/>
      <c r="M1822" s="1"/>
      <c r="N1822" s="1"/>
      <c r="O1822" s="1"/>
      <c r="P1822" s="3"/>
      <c r="Q1822" s="3"/>
      <c r="R1822" s="3"/>
      <c r="S1822" s="3"/>
    </row>
    <row r="1823" spans="8:19">
      <c r="H1823" s="1"/>
      <c r="I1823" s="1"/>
      <c r="J1823" s="1"/>
      <c r="K1823" s="1"/>
      <c r="L1823" s="1"/>
      <c r="M1823" s="1"/>
      <c r="N1823" s="1"/>
      <c r="O1823" s="1"/>
      <c r="P1823" s="3"/>
      <c r="Q1823" s="3"/>
      <c r="R1823" s="3"/>
      <c r="S1823" s="3"/>
    </row>
    <row r="1824" spans="8:19">
      <c r="H1824" s="1"/>
      <c r="I1824" s="1"/>
      <c r="J1824" s="1"/>
      <c r="K1824" s="1"/>
      <c r="L1824" s="1"/>
      <c r="M1824" s="1"/>
      <c r="N1824" s="1"/>
      <c r="O1824" s="1"/>
      <c r="P1824" s="3"/>
      <c r="Q1824" s="3"/>
      <c r="R1824" s="3"/>
      <c r="S1824" s="3"/>
    </row>
    <row r="1825" spans="8:19">
      <c r="H1825" s="1"/>
      <c r="I1825" s="1"/>
      <c r="J1825" s="1"/>
      <c r="K1825" s="1"/>
      <c r="L1825" s="1"/>
      <c r="M1825" s="1"/>
      <c r="N1825" s="1"/>
      <c r="O1825" s="1"/>
      <c r="P1825" s="3"/>
      <c r="Q1825" s="3"/>
      <c r="R1825" s="3"/>
      <c r="S1825" s="3"/>
    </row>
    <row r="1826" spans="8:19">
      <c r="H1826" s="1"/>
      <c r="I1826" s="1"/>
      <c r="J1826" s="1"/>
      <c r="K1826" s="1"/>
      <c r="L1826" s="1"/>
      <c r="M1826" s="1"/>
      <c r="N1826" s="1"/>
      <c r="O1826" s="1"/>
      <c r="P1826" s="3"/>
      <c r="Q1826" s="3"/>
      <c r="R1826" s="3"/>
      <c r="S1826" s="3"/>
    </row>
    <row r="1827" spans="8:19">
      <c r="H1827" s="1"/>
      <c r="I1827" s="1"/>
      <c r="J1827" s="1"/>
      <c r="K1827" s="1"/>
      <c r="L1827" s="1"/>
      <c r="M1827" s="1"/>
      <c r="N1827" s="1"/>
      <c r="O1827" s="1"/>
      <c r="P1827" s="3"/>
      <c r="Q1827" s="3"/>
      <c r="R1827" s="3"/>
      <c r="S1827" s="3"/>
    </row>
    <row r="1828" spans="8:19">
      <c r="H1828" s="1"/>
      <c r="I1828" s="1"/>
      <c r="J1828" s="1"/>
      <c r="K1828" s="1"/>
      <c r="L1828" s="1"/>
      <c r="M1828" s="1"/>
      <c r="N1828" s="1"/>
      <c r="O1828" s="1"/>
      <c r="P1828" s="3"/>
      <c r="Q1828" s="3"/>
      <c r="R1828" s="3"/>
      <c r="S1828" s="3"/>
    </row>
    <row r="1829" spans="8:19">
      <c r="H1829" s="1"/>
      <c r="I1829" s="1"/>
      <c r="J1829" s="1"/>
      <c r="K1829" s="1"/>
      <c r="L1829" s="1"/>
      <c r="M1829" s="1"/>
      <c r="N1829" s="1"/>
      <c r="O1829" s="1"/>
      <c r="P1829" s="3"/>
      <c r="Q1829" s="3"/>
      <c r="R1829" s="3"/>
      <c r="S1829" s="3"/>
    </row>
    <row r="1830" spans="8:19">
      <c r="H1830" s="1"/>
      <c r="I1830" s="1"/>
      <c r="J1830" s="1"/>
      <c r="K1830" s="1"/>
      <c r="L1830" s="1"/>
      <c r="M1830" s="1"/>
      <c r="N1830" s="1"/>
      <c r="O1830" s="1"/>
      <c r="P1830" s="3"/>
      <c r="Q1830" s="3"/>
      <c r="R1830" s="3"/>
      <c r="S1830" s="3"/>
    </row>
    <row r="1831" spans="8:19">
      <c r="H1831" s="1"/>
      <c r="I1831" s="1"/>
      <c r="J1831" s="1"/>
      <c r="K1831" s="1"/>
      <c r="L1831" s="1"/>
      <c r="M1831" s="1"/>
      <c r="N1831" s="1"/>
      <c r="O1831" s="1"/>
      <c r="P1831" s="3"/>
      <c r="Q1831" s="3"/>
      <c r="R1831" s="3"/>
      <c r="S1831" s="3"/>
    </row>
    <row r="1832" spans="8:19">
      <c r="H1832" s="1"/>
      <c r="I1832" s="1"/>
      <c r="J1832" s="1"/>
      <c r="K1832" s="1"/>
      <c r="L1832" s="1"/>
      <c r="M1832" s="1"/>
      <c r="N1832" s="1"/>
      <c r="O1832" s="1"/>
      <c r="P1832" s="3"/>
      <c r="Q1832" s="3"/>
      <c r="R1832" s="3"/>
      <c r="S1832" s="3"/>
    </row>
    <row r="1833" spans="8:19">
      <c r="H1833" s="1"/>
      <c r="I1833" s="1"/>
      <c r="J1833" s="1"/>
      <c r="K1833" s="1"/>
      <c r="L1833" s="1"/>
      <c r="M1833" s="1"/>
      <c r="N1833" s="1"/>
      <c r="O1833" s="1"/>
      <c r="P1833" s="3"/>
      <c r="Q1833" s="3"/>
      <c r="R1833" s="3"/>
      <c r="S1833" s="3"/>
    </row>
    <row r="1834" spans="8:19">
      <c r="H1834" s="1"/>
      <c r="I1834" s="1"/>
      <c r="J1834" s="1"/>
      <c r="K1834" s="1"/>
      <c r="L1834" s="1"/>
      <c r="M1834" s="1"/>
      <c r="N1834" s="1"/>
      <c r="O1834" s="1"/>
      <c r="P1834" s="3"/>
      <c r="Q1834" s="3"/>
      <c r="R1834" s="3"/>
      <c r="S1834" s="3"/>
    </row>
    <row r="1835" spans="8:19">
      <c r="H1835" s="1"/>
      <c r="I1835" s="1"/>
      <c r="J1835" s="1"/>
      <c r="K1835" s="1"/>
      <c r="L1835" s="1"/>
      <c r="M1835" s="1"/>
      <c r="N1835" s="1"/>
      <c r="O1835" s="1"/>
      <c r="P1835" s="3"/>
      <c r="Q1835" s="3"/>
      <c r="R1835" s="3"/>
      <c r="S1835" s="3"/>
    </row>
    <row r="1836" spans="8:19">
      <c r="H1836" s="1"/>
      <c r="I1836" s="1"/>
      <c r="J1836" s="1"/>
      <c r="K1836" s="1"/>
      <c r="L1836" s="1"/>
      <c r="M1836" s="1"/>
      <c r="N1836" s="1"/>
      <c r="O1836" s="1"/>
      <c r="P1836" s="3"/>
      <c r="Q1836" s="3"/>
      <c r="R1836" s="3"/>
      <c r="S1836" s="3"/>
    </row>
    <row r="1837" spans="8:19">
      <c r="H1837" s="1"/>
      <c r="I1837" s="1"/>
      <c r="J1837" s="1"/>
      <c r="K1837" s="1"/>
      <c r="L1837" s="1"/>
      <c r="M1837" s="1"/>
      <c r="N1837" s="1"/>
      <c r="O1837" s="1"/>
      <c r="P1837" s="3"/>
      <c r="Q1837" s="3"/>
      <c r="R1837" s="3"/>
      <c r="S1837" s="3"/>
    </row>
    <row r="1838" spans="8:19">
      <c r="H1838" s="1"/>
      <c r="I1838" s="1"/>
      <c r="J1838" s="1"/>
      <c r="K1838" s="1"/>
      <c r="L1838" s="1"/>
      <c r="M1838" s="1"/>
      <c r="N1838" s="1"/>
      <c r="O1838" s="1"/>
      <c r="P1838" s="3"/>
      <c r="Q1838" s="3"/>
      <c r="R1838" s="3"/>
      <c r="S1838" s="3"/>
    </row>
    <row r="1839" spans="8:19">
      <c r="H1839" s="1"/>
      <c r="I1839" s="1"/>
      <c r="J1839" s="1"/>
      <c r="K1839" s="1"/>
      <c r="L1839" s="1"/>
      <c r="M1839" s="1"/>
      <c r="N1839" s="1"/>
      <c r="O1839" s="1"/>
      <c r="P1839" s="3"/>
      <c r="Q1839" s="3"/>
      <c r="R1839" s="3"/>
      <c r="S1839" s="3"/>
    </row>
    <row r="1840" spans="8:19">
      <c r="H1840" s="1"/>
      <c r="I1840" s="1"/>
      <c r="J1840" s="1"/>
      <c r="K1840" s="1"/>
      <c r="L1840" s="1"/>
      <c r="M1840" s="1"/>
      <c r="N1840" s="1"/>
      <c r="O1840" s="1"/>
      <c r="P1840" s="3"/>
      <c r="Q1840" s="3"/>
      <c r="R1840" s="3"/>
      <c r="S1840" s="3"/>
    </row>
    <row r="1841" spans="8:19">
      <c r="H1841" s="1"/>
      <c r="I1841" s="1"/>
      <c r="J1841" s="1"/>
      <c r="K1841" s="1"/>
      <c r="L1841" s="1"/>
      <c r="M1841" s="1"/>
      <c r="N1841" s="1"/>
      <c r="O1841" s="1"/>
      <c r="P1841" s="3"/>
      <c r="Q1841" s="3"/>
      <c r="R1841" s="3"/>
      <c r="S1841" s="3"/>
    </row>
    <row r="1842" spans="8:19">
      <c r="H1842" s="1"/>
      <c r="I1842" s="1"/>
      <c r="J1842" s="1"/>
      <c r="K1842" s="1"/>
      <c r="L1842" s="1"/>
      <c r="M1842" s="1"/>
      <c r="N1842" s="1"/>
      <c r="O1842" s="1"/>
      <c r="P1842" s="3"/>
      <c r="Q1842" s="3"/>
      <c r="R1842" s="3"/>
      <c r="S1842" s="3"/>
    </row>
    <row r="1843" spans="8:19">
      <c r="H1843" s="1"/>
      <c r="I1843" s="1"/>
      <c r="J1843" s="1"/>
      <c r="K1843" s="1"/>
      <c r="L1843" s="1"/>
      <c r="M1843" s="1"/>
      <c r="N1843" s="1"/>
      <c r="O1843" s="1"/>
      <c r="P1843" s="3"/>
      <c r="Q1843" s="3"/>
      <c r="R1843" s="3"/>
      <c r="S1843" s="3"/>
    </row>
    <row r="1844" spans="8:19">
      <c r="H1844" s="1"/>
      <c r="I1844" s="1"/>
      <c r="J1844" s="1"/>
      <c r="K1844" s="1"/>
      <c r="L1844" s="1"/>
      <c r="M1844" s="1"/>
      <c r="N1844" s="1"/>
      <c r="O1844" s="1"/>
      <c r="P1844" s="3"/>
      <c r="Q1844" s="3"/>
      <c r="R1844" s="3"/>
      <c r="S1844" s="3"/>
    </row>
    <row r="1845" spans="8:19">
      <c r="H1845" s="1"/>
      <c r="I1845" s="1"/>
      <c r="J1845" s="1"/>
      <c r="K1845" s="1"/>
      <c r="L1845" s="1"/>
      <c r="M1845" s="1"/>
      <c r="N1845" s="1"/>
      <c r="O1845" s="1"/>
      <c r="P1845" s="3"/>
      <c r="Q1845" s="3"/>
      <c r="R1845" s="3"/>
      <c r="S1845" s="3"/>
    </row>
    <row r="1846" spans="8:19">
      <c r="H1846" s="1"/>
      <c r="I1846" s="1"/>
      <c r="J1846" s="1"/>
      <c r="K1846" s="1"/>
      <c r="L1846" s="1"/>
      <c r="M1846" s="1"/>
      <c r="N1846" s="1"/>
      <c r="O1846" s="1"/>
      <c r="P1846" s="3"/>
      <c r="Q1846" s="3"/>
      <c r="R1846" s="3"/>
      <c r="S1846" s="3"/>
    </row>
    <row r="1847" spans="8:19">
      <c r="H1847" s="1"/>
      <c r="I1847" s="1"/>
      <c r="J1847" s="1"/>
      <c r="K1847" s="1"/>
      <c r="L1847" s="1"/>
      <c r="M1847" s="1"/>
      <c r="N1847" s="1"/>
      <c r="O1847" s="1"/>
      <c r="P1847" s="3"/>
      <c r="Q1847" s="3"/>
      <c r="R1847" s="3"/>
      <c r="S1847" s="3"/>
    </row>
    <row r="1848" spans="8:19">
      <c r="H1848" s="1"/>
      <c r="I1848" s="1"/>
      <c r="J1848" s="1"/>
      <c r="K1848" s="1"/>
      <c r="L1848" s="1"/>
      <c r="M1848" s="1"/>
      <c r="N1848" s="1"/>
      <c r="O1848" s="1"/>
      <c r="P1848" s="3"/>
      <c r="Q1848" s="3"/>
      <c r="R1848" s="3"/>
      <c r="S1848" s="3"/>
    </row>
    <row r="1849" spans="8:19">
      <c r="H1849" s="1"/>
      <c r="I1849" s="1"/>
      <c r="J1849" s="1"/>
      <c r="K1849" s="1"/>
      <c r="L1849" s="1"/>
      <c r="M1849" s="1"/>
      <c r="N1849" s="1"/>
      <c r="O1849" s="1"/>
      <c r="P1849" s="3"/>
      <c r="Q1849" s="3"/>
      <c r="R1849" s="3"/>
      <c r="S1849" s="3"/>
    </row>
    <row r="1850" spans="8:19">
      <c r="H1850" s="1"/>
      <c r="I1850" s="1"/>
      <c r="J1850" s="1"/>
      <c r="K1850" s="1"/>
      <c r="L1850" s="1"/>
      <c r="M1850" s="1"/>
      <c r="N1850" s="1"/>
      <c r="O1850" s="1"/>
      <c r="P1850" s="3"/>
      <c r="Q1850" s="3"/>
      <c r="R1850" s="3"/>
      <c r="S1850" s="3"/>
    </row>
    <row r="1851" spans="8:19">
      <c r="H1851" s="1"/>
      <c r="I1851" s="1"/>
      <c r="J1851" s="1"/>
      <c r="K1851" s="1"/>
      <c r="L1851" s="1"/>
      <c r="M1851" s="1"/>
      <c r="N1851" s="1"/>
      <c r="O1851" s="1"/>
      <c r="P1851" s="3"/>
      <c r="Q1851" s="3"/>
      <c r="R1851" s="3"/>
      <c r="S1851" s="3"/>
    </row>
    <row r="1852" spans="8:19">
      <c r="H1852" s="1"/>
      <c r="I1852" s="1"/>
      <c r="J1852" s="1"/>
      <c r="K1852" s="1"/>
      <c r="L1852" s="1"/>
      <c r="M1852" s="1"/>
      <c r="N1852" s="1"/>
      <c r="O1852" s="1"/>
      <c r="P1852" s="3"/>
      <c r="Q1852" s="3"/>
      <c r="R1852" s="3"/>
      <c r="S1852" s="3"/>
    </row>
    <row r="1853" spans="8:19">
      <c r="H1853" s="1"/>
      <c r="I1853" s="1"/>
      <c r="J1853" s="1"/>
      <c r="K1853" s="1"/>
      <c r="L1853" s="1"/>
      <c r="M1853" s="1"/>
      <c r="N1853" s="1"/>
      <c r="O1853" s="1"/>
      <c r="P1853" s="3"/>
      <c r="Q1853" s="3"/>
      <c r="R1853" s="3"/>
      <c r="S1853" s="3"/>
    </row>
    <row r="1854" spans="8:19">
      <c r="H1854" s="1"/>
      <c r="I1854" s="1"/>
      <c r="J1854" s="1"/>
      <c r="K1854" s="1"/>
      <c r="L1854" s="1"/>
      <c r="M1854" s="1"/>
      <c r="N1854" s="1"/>
      <c r="O1854" s="1"/>
      <c r="P1854" s="3"/>
      <c r="Q1854" s="3"/>
      <c r="R1854" s="3"/>
      <c r="S1854" s="3"/>
    </row>
    <row r="1855" spans="8:19">
      <c r="H1855" s="1"/>
      <c r="I1855" s="1"/>
      <c r="J1855" s="1"/>
      <c r="K1855" s="1"/>
      <c r="L1855" s="1"/>
      <c r="M1855" s="1"/>
      <c r="N1855" s="1"/>
      <c r="O1855" s="1"/>
      <c r="P1855" s="3"/>
      <c r="Q1855" s="3"/>
      <c r="R1855" s="3"/>
      <c r="S1855" s="3"/>
    </row>
    <row r="1856" spans="8:19">
      <c r="H1856" s="1"/>
      <c r="I1856" s="1"/>
      <c r="J1856" s="1"/>
      <c r="K1856" s="1"/>
      <c r="L1856" s="1"/>
      <c r="M1856" s="1"/>
      <c r="N1856" s="1"/>
      <c r="O1856" s="1"/>
      <c r="P1856" s="3"/>
      <c r="Q1856" s="3"/>
      <c r="R1856" s="3"/>
      <c r="S1856" s="3"/>
    </row>
    <row r="1857" spans="8:19">
      <c r="H1857" s="1"/>
      <c r="I1857" s="1"/>
      <c r="J1857" s="1"/>
      <c r="K1857" s="1"/>
      <c r="L1857" s="1"/>
      <c r="M1857" s="1"/>
      <c r="N1857" s="1"/>
      <c r="O1857" s="1"/>
      <c r="P1857" s="3"/>
      <c r="Q1857" s="3"/>
      <c r="R1857" s="3"/>
      <c r="S1857" s="3"/>
    </row>
    <row r="1858" spans="8:19">
      <c r="H1858" s="1"/>
      <c r="I1858" s="1"/>
      <c r="J1858" s="1"/>
      <c r="K1858" s="1"/>
      <c r="L1858" s="1"/>
      <c r="M1858" s="1"/>
      <c r="N1858" s="1"/>
      <c r="O1858" s="1"/>
      <c r="P1858" s="3"/>
      <c r="Q1858" s="3"/>
      <c r="R1858" s="3"/>
      <c r="S1858" s="3"/>
    </row>
    <row r="1859" spans="8:19">
      <c r="H1859" s="1"/>
      <c r="I1859" s="1"/>
      <c r="J1859" s="1"/>
      <c r="K1859" s="1"/>
      <c r="L1859" s="1"/>
      <c r="M1859" s="1"/>
      <c r="N1859" s="1"/>
      <c r="O1859" s="1"/>
      <c r="P1859" s="3"/>
      <c r="Q1859" s="3"/>
      <c r="R1859" s="3"/>
      <c r="S1859" s="3"/>
    </row>
    <row r="1860" spans="8:19">
      <c r="H1860" s="1"/>
      <c r="I1860" s="1"/>
      <c r="J1860" s="1"/>
      <c r="K1860" s="1"/>
      <c r="L1860" s="1"/>
      <c r="M1860" s="1"/>
      <c r="N1860" s="1"/>
      <c r="O1860" s="1"/>
      <c r="P1860" s="3"/>
      <c r="Q1860" s="3"/>
      <c r="R1860" s="3"/>
      <c r="S1860" s="3"/>
    </row>
    <row r="1861" spans="8:19">
      <c r="H1861" s="1"/>
      <c r="I1861" s="1"/>
      <c r="J1861" s="1"/>
      <c r="K1861" s="1"/>
      <c r="L1861" s="1"/>
      <c r="M1861" s="1"/>
      <c r="N1861" s="1"/>
      <c r="O1861" s="1"/>
      <c r="P1861" s="3"/>
      <c r="Q1861" s="3"/>
      <c r="R1861" s="3"/>
      <c r="S1861" s="3"/>
    </row>
    <row r="1862" spans="8:19">
      <c r="H1862" s="1"/>
      <c r="I1862" s="1"/>
      <c r="J1862" s="1"/>
      <c r="K1862" s="1"/>
      <c r="L1862" s="1"/>
      <c r="M1862" s="1"/>
      <c r="N1862" s="1"/>
      <c r="O1862" s="1"/>
      <c r="P1862" s="3"/>
      <c r="Q1862" s="3"/>
      <c r="R1862" s="3"/>
      <c r="S1862" s="3"/>
    </row>
    <row r="1863" spans="8:19">
      <c r="H1863" s="1"/>
      <c r="I1863" s="1"/>
      <c r="J1863" s="1"/>
      <c r="K1863" s="1"/>
      <c r="L1863" s="1"/>
      <c r="M1863" s="1"/>
      <c r="N1863" s="1"/>
      <c r="O1863" s="1"/>
      <c r="P1863" s="3"/>
      <c r="Q1863" s="3"/>
      <c r="R1863" s="3"/>
      <c r="S1863" s="3"/>
    </row>
    <row r="1864" spans="8:19">
      <c r="H1864" s="1"/>
      <c r="I1864" s="1"/>
      <c r="J1864" s="1"/>
      <c r="K1864" s="1"/>
      <c r="L1864" s="1"/>
      <c r="M1864" s="1"/>
      <c r="N1864" s="1"/>
      <c r="O1864" s="1"/>
      <c r="P1864" s="3"/>
      <c r="Q1864" s="3"/>
      <c r="R1864" s="3"/>
      <c r="S1864" s="3"/>
    </row>
    <row r="1865" spans="8:19">
      <c r="H1865" s="1"/>
      <c r="I1865" s="1"/>
      <c r="J1865" s="1"/>
      <c r="K1865" s="1"/>
      <c r="L1865" s="1"/>
      <c r="M1865" s="1"/>
      <c r="N1865" s="1"/>
      <c r="O1865" s="1"/>
      <c r="P1865" s="3"/>
      <c r="Q1865" s="3"/>
      <c r="R1865" s="3"/>
      <c r="S1865" s="3"/>
    </row>
    <row r="1866" spans="8:19">
      <c r="H1866" s="1"/>
      <c r="I1866" s="1"/>
      <c r="J1866" s="1"/>
      <c r="K1866" s="1"/>
      <c r="L1866" s="1"/>
      <c r="M1866" s="1"/>
      <c r="N1866" s="1"/>
      <c r="O1866" s="1"/>
      <c r="P1866" s="3"/>
      <c r="Q1866" s="3"/>
      <c r="R1866" s="3"/>
      <c r="S1866" s="3"/>
    </row>
    <row r="1867" spans="8:19">
      <c r="H1867" s="1"/>
      <c r="I1867" s="1"/>
      <c r="J1867" s="1"/>
      <c r="K1867" s="1"/>
      <c r="L1867" s="1"/>
      <c r="M1867" s="1"/>
      <c r="N1867" s="1"/>
      <c r="O1867" s="1"/>
      <c r="P1867" s="3"/>
      <c r="Q1867" s="3"/>
      <c r="R1867" s="3"/>
      <c r="S1867" s="3"/>
    </row>
    <row r="1868" spans="8:19">
      <c r="H1868" s="1"/>
      <c r="I1868" s="1"/>
      <c r="J1868" s="1"/>
      <c r="K1868" s="1"/>
      <c r="L1868" s="1"/>
      <c r="M1868" s="1"/>
      <c r="N1868" s="1"/>
      <c r="O1868" s="1"/>
      <c r="P1868" s="3"/>
      <c r="Q1868" s="3"/>
      <c r="R1868" s="3"/>
      <c r="S1868" s="3"/>
    </row>
    <row r="1869" spans="8:19">
      <c r="H1869" s="1"/>
      <c r="I1869" s="1"/>
      <c r="J1869" s="1"/>
      <c r="K1869" s="1"/>
      <c r="L1869" s="1"/>
      <c r="M1869" s="1"/>
      <c r="N1869" s="1"/>
      <c r="O1869" s="1"/>
      <c r="P1869" s="3"/>
      <c r="Q1869" s="3"/>
      <c r="R1869" s="3"/>
      <c r="S1869" s="3"/>
    </row>
    <row r="1870" spans="8:19">
      <c r="H1870" s="1"/>
      <c r="I1870" s="1"/>
      <c r="J1870" s="1"/>
      <c r="K1870" s="1"/>
      <c r="L1870" s="1"/>
      <c r="M1870" s="1"/>
      <c r="N1870" s="1"/>
      <c r="O1870" s="1"/>
      <c r="P1870" s="3"/>
      <c r="Q1870" s="3"/>
      <c r="R1870" s="3"/>
      <c r="S1870" s="3"/>
    </row>
    <row r="1871" spans="8:19">
      <c r="H1871" s="1"/>
      <c r="I1871" s="1"/>
      <c r="J1871" s="1"/>
      <c r="K1871" s="1"/>
      <c r="L1871" s="1"/>
      <c r="M1871" s="1"/>
      <c r="N1871" s="1"/>
      <c r="O1871" s="1"/>
      <c r="P1871" s="3"/>
      <c r="Q1871" s="3"/>
      <c r="R1871" s="3"/>
      <c r="S1871" s="3"/>
    </row>
    <row r="1872" spans="8:19">
      <c r="H1872" s="1"/>
      <c r="I1872" s="1"/>
      <c r="J1872" s="1"/>
      <c r="K1872" s="1"/>
      <c r="L1872" s="1"/>
      <c r="M1872" s="1"/>
      <c r="N1872" s="1"/>
      <c r="O1872" s="1"/>
      <c r="P1872" s="3"/>
      <c r="Q1872" s="3"/>
      <c r="R1872" s="3"/>
      <c r="S1872" s="3"/>
    </row>
    <row r="1873" spans="8:19">
      <c r="H1873" s="1"/>
      <c r="I1873" s="1"/>
      <c r="J1873" s="1"/>
      <c r="K1873" s="1"/>
      <c r="L1873" s="1"/>
      <c r="M1873" s="1"/>
      <c r="N1873" s="1"/>
      <c r="O1873" s="1"/>
      <c r="P1873" s="3"/>
      <c r="Q1873" s="3"/>
      <c r="R1873" s="3"/>
      <c r="S1873" s="3"/>
    </row>
    <row r="1874" spans="8:19">
      <c r="H1874" s="1"/>
      <c r="I1874" s="1"/>
      <c r="J1874" s="1"/>
      <c r="K1874" s="1"/>
      <c r="L1874" s="1"/>
      <c r="M1874" s="1"/>
      <c r="N1874" s="1"/>
      <c r="O1874" s="1"/>
      <c r="P1874" s="3"/>
      <c r="Q1874" s="3"/>
      <c r="R1874" s="3"/>
      <c r="S1874" s="3"/>
    </row>
    <row r="1875" spans="8:19">
      <c r="H1875" s="1"/>
      <c r="I1875" s="1"/>
      <c r="J1875" s="1"/>
      <c r="K1875" s="1"/>
      <c r="L1875" s="1"/>
      <c r="M1875" s="1"/>
      <c r="N1875" s="1"/>
      <c r="O1875" s="1"/>
      <c r="P1875" s="3"/>
      <c r="Q1875" s="3"/>
      <c r="R1875" s="3"/>
      <c r="S1875" s="3"/>
    </row>
    <row r="1876" spans="8:19">
      <c r="H1876" s="1"/>
      <c r="I1876" s="1"/>
      <c r="J1876" s="1"/>
      <c r="K1876" s="1"/>
      <c r="L1876" s="1"/>
      <c r="M1876" s="1"/>
      <c r="N1876" s="1"/>
      <c r="O1876" s="1"/>
      <c r="P1876" s="3"/>
      <c r="Q1876" s="3"/>
      <c r="R1876" s="3"/>
      <c r="S1876" s="3"/>
    </row>
    <row r="1877" spans="8:19">
      <c r="H1877" s="1"/>
      <c r="I1877" s="1"/>
      <c r="J1877" s="1"/>
      <c r="K1877" s="1"/>
      <c r="L1877" s="1"/>
      <c r="M1877" s="1"/>
      <c r="N1877" s="1"/>
      <c r="O1877" s="1"/>
      <c r="P1877" s="3"/>
      <c r="Q1877" s="3"/>
      <c r="R1877" s="3"/>
      <c r="S1877" s="3"/>
    </row>
    <row r="1878" spans="8:19">
      <c r="H1878" s="1"/>
      <c r="I1878" s="1"/>
      <c r="J1878" s="1"/>
      <c r="K1878" s="1"/>
      <c r="L1878" s="1"/>
      <c r="M1878" s="1"/>
      <c r="N1878" s="1"/>
      <c r="O1878" s="1"/>
      <c r="P1878" s="3"/>
      <c r="Q1878" s="3"/>
      <c r="R1878" s="3"/>
      <c r="S1878" s="3"/>
    </row>
    <row r="1879" spans="8:19">
      <c r="H1879" s="1"/>
      <c r="I1879" s="1"/>
      <c r="J1879" s="1"/>
      <c r="K1879" s="1"/>
      <c r="L1879" s="1"/>
      <c r="M1879" s="1"/>
      <c r="N1879" s="1"/>
      <c r="O1879" s="1"/>
      <c r="P1879" s="3"/>
      <c r="Q1879" s="3"/>
      <c r="R1879" s="3"/>
      <c r="S1879" s="3"/>
    </row>
    <row r="1880" spans="8:19">
      <c r="H1880" s="1"/>
      <c r="I1880" s="1"/>
      <c r="J1880" s="1"/>
      <c r="K1880" s="1"/>
      <c r="L1880" s="1"/>
      <c r="M1880" s="1"/>
      <c r="N1880" s="1"/>
      <c r="O1880" s="1"/>
      <c r="P1880" s="3"/>
      <c r="Q1880" s="3"/>
      <c r="R1880" s="3"/>
      <c r="S1880" s="3"/>
    </row>
    <row r="1881" spans="8:19">
      <c r="H1881" s="1"/>
      <c r="I1881" s="1"/>
      <c r="J1881" s="1"/>
      <c r="K1881" s="1"/>
      <c r="L1881" s="1"/>
      <c r="M1881" s="1"/>
      <c r="N1881" s="1"/>
      <c r="O1881" s="1"/>
      <c r="P1881" s="3"/>
      <c r="Q1881" s="3"/>
      <c r="R1881" s="3"/>
      <c r="S1881" s="3"/>
    </row>
    <row r="1882" spans="8:19">
      <c r="H1882" s="1"/>
      <c r="I1882" s="1"/>
      <c r="J1882" s="1"/>
      <c r="K1882" s="1"/>
      <c r="L1882" s="1"/>
      <c r="M1882" s="1"/>
      <c r="N1882" s="1"/>
      <c r="O1882" s="1"/>
      <c r="P1882" s="3"/>
      <c r="Q1882" s="3"/>
      <c r="R1882" s="3"/>
      <c r="S1882" s="3"/>
    </row>
    <row r="1883" spans="8:19">
      <c r="H1883" s="1"/>
      <c r="I1883" s="1"/>
      <c r="J1883" s="1"/>
      <c r="K1883" s="1"/>
      <c r="L1883" s="1"/>
      <c r="M1883" s="1"/>
      <c r="N1883" s="1"/>
      <c r="O1883" s="1"/>
      <c r="P1883" s="3"/>
      <c r="Q1883" s="3"/>
      <c r="R1883" s="3"/>
      <c r="S1883" s="3"/>
    </row>
    <row r="1884" spans="8:19">
      <c r="H1884" s="1"/>
      <c r="I1884" s="1"/>
      <c r="J1884" s="1"/>
      <c r="K1884" s="1"/>
      <c r="L1884" s="1"/>
      <c r="M1884" s="1"/>
      <c r="N1884" s="1"/>
      <c r="O1884" s="1"/>
      <c r="P1884" s="3"/>
      <c r="Q1884" s="3"/>
      <c r="R1884" s="3"/>
      <c r="S1884" s="3"/>
    </row>
    <row r="1885" spans="8:19">
      <c r="H1885" s="1"/>
      <c r="I1885" s="1"/>
      <c r="J1885" s="1"/>
      <c r="K1885" s="1"/>
      <c r="L1885" s="1"/>
      <c r="M1885" s="1"/>
      <c r="N1885" s="1"/>
      <c r="O1885" s="1"/>
      <c r="P1885" s="3"/>
      <c r="Q1885" s="3"/>
      <c r="R1885" s="3"/>
      <c r="S1885" s="3"/>
    </row>
    <row r="1886" spans="8:19">
      <c r="H1886" s="1"/>
      <c r="I1886" s="1"/>
      <c r="J1886" s="1"/>
      <c r="K1886" s="1"/>
      <c r="L1886" s="1"/>
      <c r="M1886" s="1"/>
      <c r="N1886" s="1"/>
      <c r="O1886" s="1"/>
      <c r="P1886" s="3"/>
      <c r="Q1886" s="3"/>
      <c r="R1886" s="3"/>
      <c r="S1886" s="3"/>
    </row>
    <row r="1887" spans="8:19">
      <c r="H1887" s="1"/>
      <c r="I1887" s="1"/>
      <c r="J1887" s="1"/>
      <c r="K1887" s="1"/>
      <c r="L1887" s="1"/>
      <c r="M1887" s="1"/>
      <c r="N1887" s="1"/>
      <c r="O1887" s="1"/>
      <c r="P1887" s="3"/>
      <c r="Q1887" s="3"/>
      <c r="R1887" s="3"/>
      <c r="S1887" s="3"/>
    </row>
    <row r="1888" spans="8:19">
      <c r="H1888" s="1"/>
      <c r="I1888" s="1"/>
      <c r="J1888" s="1"/>
      <c r="K1888" s="1"/>
      <c r="L1888" s="1"/>
      <c r="M1888" s="1"/>
      <c r="N1888" s="1"/>
      <c r="O1888" s="1"/>
      <c r="P1888" s="3"/>
      <c r="Q1888" s="3"/>
      <c r="R1888" s="3"/>
      <c r="S1888" s="3"/>
    </row>
    <row r="1889" spans="8:19">
      <c r="H1889" s="1"/>
      <c r="I1889" s="1"/>
      <c r="J1889" s="1"/>
      <c r="K1889" s="1"/>
      <c r="L1889" s="1"/>
      <c r="M1889" s="1"/>
      <c r="N1889" s="1"/>
      <c r="O1889" s="1"/>
      <c r="P1889" s="3"/>
      <c r="Q1889" s="3"/>
      <c r="R1889" s="3"/>
      <c r="S1889" s="3"/>
    </row>
    <row r="1890" spans="8:19">
      <c r="H1890" s="1"/>
      <c r="I1890" s="1"/>
      <c r="J1890" s="1"/>
      <c r="K1890" s="1"/>
      <c r="L1890" s="1"/>
      <c r="M1890" s="1"/>
      <c r="N1890" s="1"/>
      <c r="O1890" s="1"/>
      <c r="P1890" s="3"/>
      <c r="Q1890" s="3"/>
      <c r="R1890" s="3"/>
      <c r="S1890" s="3"/>
    </row>
    <row r="1891" spans="8:19">
      <c r="H1891" s="1"/>
      <c r="I1891" s="1"/>
      <c r="J1891" s="1"/>
      <c r="K1891" s="1"/>
      <c r="L1891" s="1"/>
      <c r="M1891" s="1"/>
      <c r="N1891" s="1"/>
      <c r="O1891" s="1"/>
      <c r="P1891" s="3"/>
      <c r="Q1891" s="3"/>
      <c r="R1891" s="3"/>
      <c r="S1891" s="3"/>
    </row>
    <row r="1892" spans="8:19">
      <c r="H1892" s="1"/>
      <c r="I1892" s="1"/>
      <c r="J1892" s="1"/>
      <c r="K1892" s="1"/>
      <c r="L1892" s="1"/>
      <c r="M1892" s="1"/>
      <c r="N1892" s="1"/>
      <c r="O1892" s="1"/>
      <c r="P1892" s="3"/>
      <c r="Q1892" s="3"/>
      <c r="R1892" s="3"/>
      <c r="S1892" s="3"/>
    </row>
    <row r="1893" spans="8:19">
      <c r="H1893" s="1"/>
      <c r="I1893" s="1"/>
      <c r="J1893" s="1"/>
      <c r="K1893" s="1"/>
      <c r="L1893" s="1"/>
      <c r="M1893" s="1"/>
      <c r="N1893" s="1"/>
      <c r="O1893" s="1"/>
      <c r="P1893" s="3"/>
      <c r="Q1893" s="3"/>
      <c r="R1893" s="3"/>
      <c r="S1893" s="3"/>
    </row>
    <row r="1894" spans="8:19">
      <c r="H1894" s="1"/>
      <c r="I1894" s="1"/>
      <c r="J1894" s="1"/>
      <c r="K1894" s="1"/>
      <c r="L1894" s="1"/>
      <c r="M1894" s="1"/>
      <c r="N1894" s="1"/>
      <c r="O1894" s="1"/>
      <c r="P1894" s="3"/>
      <c r="Q1894" s="3"/>
      <c r="R1894" s="3"/>
      <c r="S1894" s="3"/>
    </row>
    <row r="1895" spans="8:19">
      <c r="H1895" s="1"/>
      <c r="I1895" s="1"/>
      <c r="J1895" s="1"/>
      <c r="K1895" s="1"/>
      <c r="L1895" s="1"/>
      <c r="M1895" s="1"/>
      <c r="N1895" s="1"/>
      <c r="O1895" s="1"/>
      <c r="P1895" s="3"/>
      <c r="Q1895" s="3"/>
      <c r="R1895" s="3"/>
      <c r="S1895" s="3"/>
    </row>
    <row r="1896" spans="8:19">
      <c r="H1896" s="1"/>
      <c r="I1896" s="1"/>
      <c r="J1896" s="1"/>
      <c r="K1896" s="1"/>
      <c r="L1896" s="1"/>
      <c r="M1896" s="1"/>
      <c r="N1896" s="1"/>
      <c r="O1896" s="1"/>
      <c r="P1896" s="3"/>
      <c r="Q1896" s="3"/>
      <c r="R1896" s="3"/>
      <c r="S1896" s="3"/>
    </row>
    <row r="1897" spans="8:19">
      <c r="H1897" s="1"/>
      <c r="I1897" s="1"/>
      <c r="J1897" s="1"/>
      <c r="K1897" s="1"/>
      <c r="L1897" s="1"/>
      <c r="M1897" s="1"/>
      <c r="N1897" s="1"/>
      <c r="O1897" s="1"/>
      <c r="P1897" s="3"/>
      <c r="Q1897" s="3"/>
      <c r="R1897" s="3"/>
      <c r="S1897" s="3"/>
    </row>
    <row r="1898" spans="8:19">
      <c r="H1898" s="1"/>
      <c r="I1898" s="1"/>
      <c r="J1898" s="1"/>
      <c r="K1898" s="1"/>
      <c r="L1898" s="1"/>
      <c r="M1898" s="1"/>
      <c r="N1898" s="1"/>
      <c r="O1898" s="1"/>
      <c r="P1898" s="3"/>
      <c r="Q1898" s="3"/>
      <c r="R1898" s="3"/>
      <c r="S1898" s="3"/>
    </row>
    <row r="1899" spans="8:19">
      <c r="H1899" s="1"/>
      <c r="I1899" s="1"/>
      <c r="J1899" s="1"/>
      <c r="K1899" s="1"/>
      <c r="L1899" s="1"/>
      <c r="M1899" s="1"/>
      <c r="N1899" s="1"/>
      <c r="O1899" s="1"/>
      <c r="P1899" s="3"/>
      <c r="Q1899" s="3"/>
      <c r="R1899" s="3"/>
      <c r="S1899" s="3"/>
    </row>
    <row r="1900" spans="8:19">
      <c r="H1900" s="1"/>
      <c r="I1900" s="1"/>
      <c r="J1900" s="1"/>
      <c r="K1900" s="1"/>
      <c r="L1900" s="1"/>
      <c r="M1900" s="1"/>
      <c r="N1900" s="1"/>
      <c r="O1900" s="1"/>
      <c r="P1900" s="3"/>
      <c r="Q1900" s="3"/>
      <c r="R1900" s="3"/>
      <c r="S1900" s="3"/>
    </row>
    <row r="1901" spans="8:19">
      <c r="H1901" s="1"/>
      <c r="I1901" s="1"/>
      <c r="J1901" s="1"/>
      <c r="K1901" s="1"/>
      <c r="L1901" s="1"/>
      <c r="M1901" s="1"/>
      <c r="N1901" s="1"/>
      <c r="O1901" s="1"/>
      <c r="P1901" s="3"/>
      <c r="Q1901" s="3"/>
      <c r="R1901" s="3"/>
      <c r="S1901" s="3"/>
    </row>
    <row r="1902" spans="8:19">
      <c r="H1902" s="1"/>
      <c r="I1902" s="1"/>
      <c r="J1902" s="1"/>
      <c r="K1902" s="1"/>
      <c r="L1902" s="1"/>
      <c r="M1902" s="1"/>
      <c r="N1902" s="1"/>
      <c r="O1902" s="1"/>
      <c r="P1902" s="3"/>
      <c r="Q1902" s="3"/>
      <c r="R1902" s="3"/>
      <c r="S1902" s="3"/>
    </row>
    <row r="1903" spans="8:19">
      <c r="H1903" s="1"/>
      <c r="I1903" s="1"/>
      <c r="J1903" s="1"/>
      <c r="K1903" s="1"/>
      <c r="L1903" s="1"/>
      <c r="M1903" s="1"/>
      <c r="N1903" s="1"/>
      <c r="O1903" s="1"/>
      <c r="P1903" s="3"/>
      <c r="Q1903" s="3"/>
      <c r="R1903" s="3"/>
      <c r="S1903" s="3"/>
    </row>
    <row r="1904" spans="8:19">
      <c r="H1904" s="1"/>
      <c r="I1904" s="1"/>
      <c r="J1904" s="1"/>
      <c r="K1904" s="1"/>
      <c r="L1904" s="1"/>
      <c r="M1904" s="1"/>
      <c r="N1904" s="1"/>
      <c r="O1904" s="1"/>
      <c r="P1904" s="3"/>
      <c r="Q1904" s="3"/>
      <c r="R1904" s="3"/>
      <c r="S1904" s="3"/>
    </row>
    <row r="1905" spans="8:19">
      <c r="H1905" s="1"/>
      <c r="I1905" s="1"/>
      <c r="J1905" s="1"/>
      <c r="K1905" s="1"/>
      <c r="L1905" s="1"/>
      <c r="M1905" s="1"/>
      <c r="N1905" s="1"/>
      <c r="O1905" s="1"/>
      <c r="P1905" s="3"/>
      <c r="Q1905" s="3"/>
      <c r="R1905" s="3"/>
      <c r="S1905" s="3"/>
    </row>
    <row r="1906" spans="8:19">
      <c r="H1906" s="1"/>
      <c r="I1906" s="1"/>
      <c r="J1906" s="1"/>
      <c r="K1906" s="1"/>
      <c r="L1906" s="1"/>
      <c r="M1906" s="1"/>
      <c r="N1906" s="1"/>
      <c r="O1906" s="1"/>
      <c r="P1906" s="3"/>
      <c r="Q1906" s="3"/>
      <c r="R1906" s="3"/>
      <c r="S1906" s="3"/>
    </row>
    <row r="1907" spans="8:19">
      <c r="H1907" s="1"/>
      <c r="I1907" s="1"/>
      <c r="J1907" s="1"/>
      <c r="K1907" s="1"/>
      <c r="L1907" s="1"/>
      <c r="M1907" s="1"/>
      <c r="N1907" s="1"/>
      <c r="O1907" s="1"/>
      <c r="P1907" s="3"/>
      <c r="Q1907" s="3"/>
      <c r="R1907" s="3"/>
      <c r="S1907" s="3"/>
    </row>
    <row r="1908" spans="8:19">
      <c r="H1908" s="1"/>
      <c r="I1908" s="1"/>
      <c r="J1908" s="1"/>
      <c r="K1908" s="1"/>
      <c r="L1908" s="1"/>
      <c r="M1908" s="1"/>
      <c r="N1908" s="1"/>
      <c r="O1908" s="1"/>
      <c r="P1908" s="3"/>
      <c r="Q1908" s="3"/>
      <c r="R1908" s="3"/>
      <c r="S1908" s="3"/>
    </row>
    <row r="1909" spans="8:19">
      <c r="H1909" s="1"/>
      <c r="I1909" s="1"/>
      <c r="J1909" s="1"/>
      <c r="K1909" s="1"/>
      <c r="L1909" s="1"/>
      <c r="M1909" s="1"/>
      <c r="N1909" s="1"/>
      <c r="O1909" s="1"/>
      <c r="P1909" s="3"/>
      <c r="Q1909" s="3"/>
      <c r="R1909" s="3"/>
      <c r="S1909" s="3"/>
    </row>
    <row r="1910" spans="8:19">
      <c r="H1910" s="1"/>
      <c r="I1910" s="1"/>
      <c r="J1910" s="1"/>
      <c r="K1910" s="1"/>
      <c r="L1910" s="1"/>
      <c r="M1910" s="1"/>
      <c r="N1910" s="1"/>
      <c r="O1910" s="1"/>
      <c r="P1910" s="3"/>
      <c r="Q1910" s="3"/>
      <c r="R1910" s="3"/>
      <c r="S1910" s="3"/>
    </row>
    <row r="1911" spans="8:19">
      <c r="H1911" s="1"/>
      <c r="I1911" s="1"/>
      <c r="J1911" s="1"/>
      <c r="K1911" s="1"/>
      <c r="L1911" s="1"/>
      <c r="M1911" s="1"/>
      <c r="N1911" s="1"/>
      <c r="O1911" s="1"/>
      <c r="P1911" s="3"/>
      <c r="Q1911" s="3"/>
      <c r="R1911" s="3"/>
      <c r="S1911" s="3"/>
    </row>
    <row r="1912" spans="8:19">
      <c r="H1912" s="1"/>
      <c r="I1912" s="1"/>
      <c r="J1912" s="1"/>
      <c r="K1912" s="1"/>
      <c r="L1912" s="1"/>
      <c r="M1912" s="1"/>
      <c r="N1912" s="1"/>
      <c r="O1912" s="1"/>
      <c r="P1912" s="3"/>
      <c r="Q1912" s="3"/>
      <c r="R1912" s="3"/>
      <c r="S1912" s="3"/>
    </row>
    <row r="1913" spans="8:19">
      <c r="H1913" s="1"/>
      <c r="I1913" s="1"/>
      <c r="J1913" s="1"/>
      <c r="K1913" s="1"/>
      <c r="L1913" s="1"/>
      <c r="M1913" s="1"/>
      <c r="N1913" s="1"/>
      <c r="O1913" s="1"/>
      <c r="P1913" s="3"/>
      <c r="Q1913" s="3"/>
      <c r="R1913" s="3"/>
      <c r="S1913" s="3"/>
    </row>
    <row r="1914" spans="8:19">
      <c r="H1914" s="1"/>
      <c r="I1914" s="1"/>
      <c r="J1914" s="1"/>
      <c r="K1914" s="1"/>
      <c r="L1914" s="1"/>
      <c r="M1914" s="1"/>
      <c r="N1914" s="1"/>
      <c r="O1914" s="1"/>
      <c r="P1914" s="3"/>
      <c r="Q1914" s="3"/>
      <c r="R1914" s="3"/>
      <c r="S1914" s="3"/>
    </row>
    <row r="1915" spans="8:19">
      <c r="H1915" s="1"/>
      <c r="I1915" s="1"/>
      <c r="J1915" s="1"/>
      <c r="K1915" s="1"/>
      <c r="L1915" s="1"/>
      <c r="M1915" s="1"/>
      <c r="N1915" s="1"/>
      <c r="O1915" s="1"/>
      <c r="P1915" s="3"/>
      <c r="Q1915" s="3"/>
      <c r="R1915" s="3"/>
      <c r="S1915" s="3"/>
    </row>
    <row r="1916" spans="8:19">
      <c r="H1916" s="1"/>
      <c r="I1916" s="1"/>
      <c r="J1916" s="1"/>
      <c r="K1916" s="1"/>
      <c r="L1916" s="1"/>
      <c r="M1916" s="1"/>
      <c r="N1916" s="1"/>
      <c r="O1916" s="1"/>
      <c r="P1916" s="3"/>
      <c r="Q1916" s="3"/>
      <c r="R1916" s="3"/>
      <c r="S1916" s="3"/>
    </row>
    <row r="1917" spans="8:19">
      <c r="H1917" s="1"/>
      <c r="I1917" s="1"/>
      <c r="J1917" s="1"/>
      <c r="K1917" s="1"/>
      <c r="L1917" s="1"/>
      <c r="M1917" s="1"/>
      <c r="N1917" s="1"/>
      <c r="O1917" s="1"/>
      <c r="P1917" s="3"/>
      <c r="Q1917" s="3"/>
      <c r="R1917" s="3"/>
      <c r="S1917" s="3"/>
    </row>
    <row r="1918" spans="8:19">
      <c r="H1918" s="1"/>
      <c r="I1918" s="1"/>
      <c r="J1918" s="1"/>
      <c r="K1918" s="1"/>
      <c r="L1918" s="1"/>
      <c r="M1918" s="1"/>
      <c r="N1918" s="1"/>
      <c r="O1918" s="1"/>
      <c r="P1918" s="3"/>
      <c r="Q1918" s="3"/>
      <c r="R1918" s="3"/>
      <c r="S1918" s="3"/>
    </row>
    <row r="1919" spans="8:19">
      <c r="H1919" s="1"/>
      <c r="I1919" s="1"/>
      <c r="J1919" s="1"/>
      <c r="K1919" s="1"/>
      <c r="L1919" s="1"/>
      <c r="M1919" s="1"/>
      <c r="N1919" s="1"/>
      <c r="O1919" s="1"/>
      <c r="P1919" s="3"/>
      <c r="Q1919" s="3"/>
      <c r="R1919" s="3"/>
      <c r="S1919" s="3"/>
    </row>
    <row r="1920" spans="8:19">
      <c r="H1920" s="1"/>
      <c r="I1920" s="1"/>
      <c r="J1920" s="1"/>
      <c r="K1920" s="1"/>
      <c r="L1920" s="1"/>
      <c r="M1920" s="1"/>
      <c r="N1920" s="1"/>
      <c r="O1920" s="1"/>
      <c r="P1920" s="3"/>
      <c r="Q1920" s="3"/>
      <c r="R1920" s="3"/>
      <c r="S1920" s="3"/>
    </row>
    <row r="1921" spans="8:19">
      <c r="H1921" s="1"/>
      <c r="I1921" s="1"/>
      <c r="J1921" s="1"/>
      <c r="K1921" s="1"/>
      <c r="L1921" s="1"/>
      <c r="M1921" s="1"/>
      <c r="N1921" s="1"/>
      <c r="O1921" s="1"/>
      <c r="P1921" s="3"/>
      <c r="Q1921" s="3"/>
      <c r="R1921" s="3"/>
      <c r="S1921" s="3"/>
    </row>
    <row r="1922" spans="8:19">
      <c r="H1922" s="1"/>
      <c r="I1922" s="1"/>
      <c r="J1922" s="1"/>
      <c r="K1922" s="1"/>
      <c r="L1922" s="1"/>
      <c r="M1922" s="1"/>
      <c r="N1922" s="1"/>
      <c r="O1922" s="1"/>
      <c r="P1922" s="3"/>
      <c r="Q1922" s="3"/>
      <c r="R1922" s="3"/>
      <c r="S1922" s="3"/>
    </row>
    <row r="1923" spans="8:19">
      <c r="H1923" s="1"/>
      <c r="I1923" s="1"/>
      <c r="J1923" s="1"/>
      <c r="K1923" s="1"/>
      <c r="L1923" s="1"/>
      <c r="M1923" s="1"/>
      <c r="N1923" s="1"/>
      <c r="O1923" s="1"/>
      <c r="P1923" s="3"/>
      <c r="Q1923" s="3"/>
      <c r="R1923" s="3"/>
      <c r="S1923" s="3"/>
    </row>
    <row r="1924" spans="8:19">
      <c r="H1924" s="1"/>
      <c r="I1924" s="1"/>
      <c r="J1924" s="1"/>
      <c r="K1924" s="1"/>
      <c r="L1924" s="1"/>
      <c r="M1924" s="1"/>
      <c r="N1924" s="1"/>
      <c r="O1924" s="1"/>
      <c r="P1924" s="3"/>
      <c r="Q1924" s="3"/>
      <c r="R1924" s="3"/>
      <c r="S1924" s="3"/>
    </row>
    <row r="1925" spans="8:19">
      <c r="H1925" s="1"/>
      <c r="I1925" s="1"/>
      <c r="J1925" s="1"/>
      <c r="K1925" s="1"/>
      <c r="L1925" s="1"/>
      <c r="M1925" s="1"/>
      <c r="N1925" s="1"/>
      <c r="O1925" s="1"/>
      <c r="P1925" s="3"/>
      <c r="Q1925" s="3"/>
      <c r="R1925" s="3"/>
      <c r="S1925" s="3"/>
    </row>
    <row r="1926" spans="8:19">
      <c r="H1926" s="1"/>
      <c r="I1926" s="1"/>
      <c r="J1926" s="1"/>
      <c r="K1926" s="1"/>
      <c r="L1926" s="1"/>
      <c r="M1926" s="1"/>
      <c r="N1926" s="1"/>
      <c r="O1926" s="1"/>
      <c r="P1926" s="3"/>
      <c r="Q1926" s="3"/>
      <c r="R1926" s="3"/>
      <c r="S1926" s="3"/>
    </row>
    <row r="1927" spans="8:19">
      <c r="H1927" s="1"/>
      <c r="I1927" s="1"/>
      <c r="J1927" s="1"/>
      <c r="K1927" s="1"/>
      <c r="L1927" s="1"/>
      <c r="M1927" s="1"/>
      <c r="N1927" s="1"/>
      <c r="O1927" s="1"/>
      <c r="P1927" s="3"/>
      <c r="Q1927" s="3"/>
      <c r="R1927" s="3"/>
      <c r="S1927" s="3"/>
    </row>
    <row r="1928" spans="8:19">
      <c r="H1928" s="1"/>
      <c r="I1928" s="1"/>
      <c r="J1928" s="1"/>
      <c r="K1928" s="1"/>
      <c r="L1928" s="1"/>
      <c r="M1928" s="1"/>
      <c r="N1928" s="1"/>
      <c r="O1928" s="1"/>
      <c r="P1928" s="3"/>
      <c r="Q1928" s="3"/>
      <c r="R1928" s="3"/>
      <c r="S1928" s="3"/>
    </row>
    <row r="1929" spans="8:19">
      <c r="H1929" s="1"/>
      <c r="I1929" s="1"/>
      <c r="J1929" s="1"/>
      <c r="K1929" s="1"/>
      <c r="L1929" s="1"/>
      <c r="M1929" s="1"/>
      <c r="N1929" s="1"/>
      <c r="O1929" s="1"/>
      <c r="P1929" s="3"/>
      <c r="Q1929" s="3"/>
      <c r="R1929" s="3"/>
      <c r="S1929" s="3"/>
    </row>
    <row r="1930" spans="8:19">
      <c r="H1930" s="1"/>
      <c r="I1930" s="1"/>
      <c r="J1930" s="1"/>
      <c r="K1930" s="1"/>
      <c r="L1930" s="1"/>
      <c r="M1930" s="1"/>
      <c r="N1930" s="1"/>
      <c r="O1930" s="1"/>
      <c r="P1930" s="3"/>
      <c r="Q1930" s="3"/>
      <c r="R1930" s="3"/>
      <c r="S1930" s="3"/>
    </row>
    <row r="1931" spans="8:19">
      <c r="H1931" s="1"/>
      <c r="I1931" s="1"/>
      <c r="J1931" s="1"/>
      <c r="K1931" s="1"/>
      <c r="L1931" s="1"/>
      <c r="M1931" s="1"/>
      <c r="N1931" s="1"/>
      <c r="O1931" s="1"/>
      <c r="P1931" s="3"/>
      <c r="Q1931" s="3"/>
      <c r="R1931" s="3"/>
      <c r="S1931" s="3"/>
    </row>
    <row r="1932" spans="8:19">
      <c r="H1932" s="1"/>
      <c r="I1932" s="1"/>
      <c r="J1932" s="1"/>
      <c r="K1932" s="1"/>
      <c r="L1932" s="1"/>
      <c r="M1932" s="1"/>
      <c r="N1932" s="1"/>
      <c r="O1932" s="1"/>
      <c r="P1932" s="3"/>
      <c r="Q1932" s="3"/>
      <c r="R1932" s="3"/>
      <c r="S1932" s="3"/>
    </row>
    <row r="1933" spans="8:19">
      <c r="H1933" s="1"/>
      <c r="I1933" s="1"/>
      <c r="J1933" s="1"/>
      <c r="K1933" s="1"/>
      <c r="L1933" s="1"/>
      <c r="M1933" s="1"/>
      <c r="N1933" s="1"/>
      <c r="O1933" s="1"/>
      <c r="P1933" s="3"/>
      <c r="Q1933" s="3"/>
      <c r="R1933" s="3"/>
      <c r="S1933" s="3"/>
    </row>
    <row r="1934" spans="8:19">
      <c r="H1934" s="1"/>
      <c r="I1934" s="1"/>
      <c r="J1934" s="1"/>
      <c r="K1934" s="1"/>
      <c r="L1934" s="1"/>
      <c r="M1934" s="1"/>
      <c r="N1934" s="1"/>
      <c r="O1934" s="1"/>
      <c r="P1934" s="3"/>
      <c r="Q1934" s="3"/>
      <c r="R1934" s="3"/>
      <c r="S1934" s="3"/>
    </row>
    <row r="1935" spans="8:19">
      <c r="H1935" s="1"/>
      <c r="I1935" s="1"/>
      <c r="J1935" s="1"/>
      <c r="K1935" s="1"/>
      <c r="L1935" s="1"/>
      <c r="M1935" s="1"/>
      <c r="N1935" s="1"/>
      <c r="O1935" s="1"/>
      <c r="P1935" s="3"/>
      <c r="Q1935" s="3"/>
      <c r="R1935" s="3"/>
      <c r="S1935" s="3"/>
    </row>
    <row r="1936" spans="8:19">
      <c r="H1936" s="1"/>
      <c r="I1936" s="1"/>
      <c r="J1936" s="1"/>
      <c r="K1936" s="1"/>
      <c r="L1936" s="1"/>
      <c r="M1936" s="1"/>
      <c r="N1936" s="1"/>
      <c r="O1936" s="1"/>
      <c r="P1936" s="3"/>
      <c r="Q1936" s="3"/>
      <c r="R1936" s="3"/>
      <c r="S1936" s="3"/>
    </row>
    <row r="1937" spans="8:19">
      <c r="H1937" s="1"/>
      <c r="I1937" s="1"/>
      <c r="J1937" s="1"/>
      <c r="K1937" s="1"/>
      <c r="L1937" s="1"/>
      <c r="M1937" s="1"/>
      <c r="N1937" s="1"/>
      <c r="O1937" s="1"/>
      <c r="P1937" s="3"/>
      <c r="Q1937" s="3"/>
      <c r="R1937" s="3"/>
      <c r="S1937" s="3"/>
    </row>
    <row r="1938" spans="8:19">
      <c r="H1938" s="1"/>
      <c r="I1938" s="1"/>
      <c r="J1938" s="1"/>
      <c r="K1938" s="1"/>
      <c r="L1938" s="1"/>
      <c r="M1938" s="1"/>
      <c r="N1938" s="1"/>
      <c r="O1938" s="1"/>
      <c r="P1938" s="3"/>
      <c r="Q1938" s="3"/>
      <c r="R1938" s="3"/>
      <c r="S1938" s="3"/>
    </row>
    <row r="1939" spans="8:19">
      <c r="H1939" s="1"/>
      <c r="I1939" s="1"/>
      <c r="J1939" s="1"/>
      <c r="K1939" s="1"/>
      <c r="L1939" s="1"/>
      <c r="M1939" s="1"/>
      <c r="N1939" s="1"/>
      <c r="O1939" s="1"/>
      <c r="P1939" s="3"/>
      <c r="Q1939" s="3"/>
      <c r="R1939" s="3"/>
      <c r="S1939" s="3"/>
    </row>
    <row r="1940" spans="8:19">
      <c r="H1940" s="1"/>
      <c r="I1940" s="1"/>
      <c r="J1940" s="1"/>
      <c r="K1940" s="1"/>
      <c r="L1940" s="1"/>
      <c r="M1940" s="1"/>
      <c r="N1940" s="1"/>
      <c r="O1940" s="1"/>
      <c r="P1940" s="3"/>
      <c r="Q1940" s="3"/>
      <c r="R1940" s="3"/>
      <c r="S1940" s="3"/>
    </row>
    <row r="1941" spans="8:19">
      <c r="H1941" s="1"/>
      <c r="I1941" s="1"/>
      <c r="J1941" s="1"/>
      <c r="K1941" s="1"/>
      <c r="L1941" s="1"/>
      <c r="M1941" s="1"/>
      <c r="N1941" s="1"/>
      <c r="O1941" s="1"/>
      <c r="P1941" s="3"/>
      <c r="Q1941" s="3"/>
      <c r="R1941" s="3"/>
      <c r="S1941" s="3"/>
    </row>
    <row r="1942" spans="8:19">
      <c r="H1942" s="1"/>
      <c r="I1942" s="1"/>
      <c r="J1942" s="1"/>
      <c r="K1942" s="1"/>
      <c r="L1942" s="1"/>
      <c r="M1942" s="1"/>
      <c r="N1942" s="1"/>
      <c r="O1942" s="1"/>
      <c r="P1942" s="3"/>
      <c r="Q1942" s="3"/>
      <c r="R1942" s="3"/>
      <c r="S1942" s="3"/>
    </row>
    <row r="1943" spans="8:19">
      <c r="H1943" s="1"/>
      <c r="I1943" s="1"/>
      <c r="J1943" s="1"/>
      <c r="K1943" s="1"/>
      <c r="L1943" s="1"/>
      <c r="M1943" s="1"/>
      <c r="N1943" s="1"/>
      <c r="O1943" s="1"/>
      <c r="P1943" s="3"/>
      <c r="Q1943" s="3"/>
      <c r="R1943" s="3"/>
      <c r="S1943" s="3"/>
    </row>
    <row r="1944" spans="8:19">
      <c r="H1944" s="1"/>
      <c r="I1944" s="1"/>
      <c r="J1944" s="1"/>
      <c r="K1944" s="1"/>
      <c r="L1944" s="1"/>
      <c r="M1944" s="1"/>
      <c r="N1944" s="1"/>
      <c r="O1944" s="1"/>
      <c r="P1944" s="3"/>
      <c r="Q1944" s="3"/>
      <c r="R1944" s="3"/>
      <c r="S1944" s="3"/>
    </row>
    <row r="1945" spans="8:19">
      <c r="H1945" s="1"/>
      <c r="I1945" s="1"/>
      <c r="J1945" s="1"/>
      <c r="K1945" s="1"/>
      <c r="L1945" s="1"/>
      <c r="M1945" s="1"/>
      <c r="N1945" s="1"/>
      <c r="O1945" s="1"/>
      <c r="P1945" s="3"/>
      <c r="Q1945" s="3"/>
      <c r="R1945" s="3"/>
      <c r="S1945" s="3"/>
    </row>
    <row r="1946" spans="8:19">
      <c r="H1946" s="1"/>
      <c r="I1946" s="1"/>
      <c r="J1946" s="1"/>
      <c r="K1946" s="1"/>
      <c r="L1946" s="1"/>
      <c r="M1946" s="1"/>
      <c r="N1946" s="1"/>
      <c r="O1946" s="1"/>
      <c r="P1946" s="3"/>
      <c r="Q1946" s="3"/>
      <c r="R1946" s="3"/>
      <c r="S1946" s="3"/>
    </row>
    <row r="1947" spans="8:19">
      <c r="H1947" s="1"/>
      <c r="I1947" s="1"/>
      <c r="J1947" s="1"/>
      <c r="K1947" s="1"/>
      <c r="L1947" s="1"/>
      <c r="M1947" s="1"/>
      <c r="N1947" s="1"/>
      <c r="O1947" s="1"/>
      <c r="P1947" s="3"/>
      <c r="Q1947" s="3"/>
      <c r="R1947" s="3"/>
      <c r="S1947" s="3"/>
    </row>
    <row r="1948" spans="8:19">
      <c r="H1948" s="1"/>
      <c r="I1948" s="1"/>
      <c r="J1948" s="1"/>
      <c r="K1948" s="1"/>
      <c r="L1948" s="1"/>
      <c r="M1948" s="1"/>
      <c r="N1948" s="1"/>
      <c r="O1948" s="1"/>
      <c r="P1948" s="3"/>
      <c r="Q1948" s="3"/>
      <c r="R1948" s="3"/>
      <c r="S1948" s="3"/>
    </row>
    <row r="1949" spans="8:19">
      <c r="H1949" s="1"/>
      <c r="I1949" s="1"/>
      <c r="J1949" s="1"/>
      <c r="K1949" s="1"/>
      <c r="L1949" s="1"/>
      <c r="M1949" s="1"/>
      <c r="N1949" s="1"/>
      <c r="O1949" s="1"/>
      <c r="P1949" s="3"/>
      <c r="Q1949" s="3"/>
      <c r="R1949" s="3"/>
      <c r="S1949" s="3"/>
    </row>
    <row r="1950" spans="8:19">
      <c r="H1950" s="1"/>
      <c r="I1950" s="1"/>
      <c r="J1950" s="1"/>
      <c r="K1950" s="1"/>
      <c r="L1950" s="1"/>
      <c r="M1950" s="1"/>
      <c r="N1950" s="1"/>
      <c r="O1950" s="1"/>
      <c r="P1950" s="3"/>
      <c r="Q1950" s="3"/>
      <c r="R1950" s="3"/>
      <c r="S1950" s="3"/>
    </row>
    <row r="1951" spans="8:19">
      <c r="H1951" s="1"/>
      <c r="I1951" s="1"/>
      <c r="J1951" s="1"/>
      <c r="K1951" s="1"/>
      <c r="L1951" s="1"/>
      <c r="M1951" s="1"/>
      <c r="N1951" s="1"/>
      <c r="O1951" s="1"/>
      <c r="P1951" s="3"/>
      <c r="Q1951" s="3"/>
      <c r="R1951" s="3"/>
      <c r="S1951" s="3"/>
    </row>
    <row r="1952" spans="8:19">
      <c r="H1952" s="1"/>
      <c r="I1952" s="1"/>
      <c r="J1952" s="1"/>
      <c r="K1952" s="1"/>
      <c r="L1952" s="1"/>
      <c r="M1952" s="1"/>
      <c r="N1952" s="1"/>
      <c r="O1952" s="1"/>
      <c r="P1952" s="3"/>
      <c r="Q1952" s="3"/>
      <c r="R1952" s="3"/>
      <c r="S1952" s="3"/>
    </row>
    <row r="1953" spans="8:19">
      <c r="H1953" s="1"/>
      <c r="I1953" s="1"/>
      <c r="J1953" s="1"/>
      <c r="K1953" s="1"/>
      <c r="L1953" s="1"/>
      <c r="M1953" s="1"/>
      <c r="N1953" s="1"/>
      <c r="O1953" s="1"/>
      <c r="P1953" s="3"/>
      <c r="Q1953" s="3"/>
      <c r="R1953" s="3"/>
      <c r="S1953" s="3"/>
    </row>
    <row r="1954" spans="8:19">
      <c r="H1954" s="1"/>
      <c r="I1954" s="1"/>
      <c r="J1954" s="1"/>
      <c r="K1954" s="1"/>
      <c r="L1954" s="1"/>
      <c r="M1954" s="1"/>
      <c r="N1954" s="1"/>
      <c r="O1954" s="1"/>
      <c r="P1954" s="3"/>
      <c r="Q1954" s="3"/>
      <c r="R1954" s="3"/>
      <c r="S1954" s="3"/>
    </row>
    <row r="1955" spans="8:19">
      <c r="H1955" s="1"/>
      <c r="I1955" s="1"/>
      <c r="J1955" s="1"/>
      <c r="K1955" s="1"/>
      <c r="L1955" s="1"/>
      <c r="M1955" s="1"/>
      <c r="N1955" s="1"/>
      <c r="O1955" s="1"/>
      <c r="P1955" s="3"/>
      <c r="Q1955" s="3"/>
      <c r="R1955" s="3"/>
      <c r="S1955" s="3"/>
    </row>
    <row r="1956" spans="8:19">
      <c r="H1956" s="1"/>
      <c r="I1956" s="1"/>
      <c r="J1956" s="1"/>
      <c r="K1956" s="1"/>
      <c r="L1956" s="1"/>
      <c r="M1956" s="1"/>
      <c r="N1956" s="1"/>
      <c r="O1956" s="1"/>
      <c r="P1956" s="3"/>
      <c r="Q1956" s="3"/>
      <c r="R1956" s="3"/>
      <c r="S1956" s="3"/>
    </row>
    <row r="1957" spans="8:19">
      <c r="H1957" s="1"/>
      <c r="I1957" s="1"/>
      <c r="J1957" s="1"/>
      <c r="K1957" s="1"/>
      <c r="L1957" s="1"/>
      <c r="M1957" s="1"/>
      <c r="N1957" s="1"/>
      <c r="O1957" s="1"/>
      <c r="P1957" s="3"/>
      <c r="Q1957" s="3"/>
      <c r="R1957" s="3"/>
      <c r="S1957" s="3"/>
    </row>
    <row r="1958" spans="8:19">
      <c r="H1958" s="1"/>
      <c r="I1958" s="1"/>
      <c r="J1958" s="1"/>
      <c r="K1958" s="1"/>
      <c r="L1958" s="1"/>
      <c r="M1958" s="1"/>
      <c r="N1958" s="1"/>
      <c r="O1958" s="1"/>
      <c r="P1958" s="3"/>
      <c r="Q1958" s="3"/>
      <c r="R1958" s="3"/>
      <c r="S1958" s="3"/>
    </row>
    <row r="1959" spans="8:19">
      <c r="H1959" s="1"/>
      <c r="I1959" s="1"/>
      <c r="J1959" s="1"/>
      <c r="K1959" s="1"/>
      <c r="L1959" s="1"/>
      <c r="M1959" s="1"/>
      <c r="N1959" s="1"/>
      <c r="O1959" s="1"/>
      <c r="P1959" s="3"/>
      <c r="Q1959" s="3"/>
      <c r="R1959" s="3"/>
      <c r="S1959" s="3"/>
    </row>
    <row r="1960" spans="8:19">
      <c r="H1960" s="1"/>
      <c r="I1960" s="1"/>
      <c r="J1960" s="1"/>
      <c r="K1960" s="1"/>
      <c r="L1960" s="1"/>
      <c r="M1960" s="1"/>
      <c r="N1960" s="1"/>
      <c r="O1960" s="1"/>
      <c r="P1960" s="3"/>
      <c r="Q1960" s="3"/>
      <c r="R1960" s="3"/>
      <c r="S1960" s="3"/>
    </row>
    <row r="1961" spans="8:19">
      <c r="H1961" s="1"/>
      <c r="I1961" s="1"/>
      <c r="J1961" s="1"/>
      <c r="K1961" s="1"/>
      <c r="L1961" s="1"/>
      <c r="M1961" s="1"/>
      <c r="N1961" s="1"/>
      <c r="O1961" s="1"/>
      <c r="P1961" s="3"/>
      <c r="Q1961" s="3"/>
      <c r="R1961" s="3"/>
      <c r="S1961" s="3"/>
    </row>
    <row r="1962" spans="8:19">
      <c r="H1962" s="1"/>
      <c r="I1962" s="1"/>
      <c r="J1962" s="1"/>
      <c r="K1962" s="1"/>
      <c r="L1962" s="1"/>
      <c r="M1962" s="1"/>
      <c r="N1962" s="1"/>
      <c r="O1962" s="1"/>
      <c r="P1962" s="3"/>
      <c r="Q1962" s="3"/>
      <c r="R1962" s="3"/>
      <c r="S1962" s="3"/>
    </row>
    <row r="1963" spans="8:19">
      <c r="H1963" s="1"/>
      <c r="I1963" s="1"/>
      <c r="J1963" s="1"/>
      <c r="K1963" s="1"/>
      <c r="L1963" s="1"/>
      <c r="M1963" s="1"/>
      <c r="N1963" s="1"/>
      <c r="O1963" s="1"/>
      <c r="P1963" s="3"/>
      <c r="Q1963" s="3"/>
      <c r="R1963" s="3"/>
      <c r="S1963" s="3"/>
    </row>
    <row r="1964" spans="8:19">
      <c r="H1964" s="1"/>
      <c r="I1964" s="1"/>
      <c r="J1964" s="1"/>
      <c r="K1964" s="1"/>
      <c r="L1964" s="1"/>
      <c r="M1964" s="1"/>
      <c r="N1964" s="1"/>
      <c r="O1964" s="1"/>
      <c r="P1964" s="3"/>
      <c r="Q1964" s="3"/>
      <c r="R1964" s="3"/>
      <c r="S1964" s="3"/>
    </row>
    <row r="1965" spans="8:19">
      <c r="H1965" s="1"/>
      <c r="I1965" s="1"/>
      <c r="J1965" s="1"/>
      <c r="K1965" s="1"/>
      <c r="L1965" s="1"/>
      <c r="M1965" s="1"/>
      <c r="N1965" s="1"/>
      <c r="O1965" s="1"/>
      <c r="P1965" s="3"/>
      <c r="Q1965" s="3"/>
      <c r="R1965" s="3"/>
      <c r="S1965" s="3"/>
    </row>
    <row r="1966" spans="8:19">
      <c r="H1966" s="1"/>
      <c r="I1966" s="1"/>
      <c r="J1966" s="1"/>
      <c r="K1966" s="1"/>
      <c r="L1966" s="1"/>
      <c r="M1966" s="1"/>
      <c r="N1966" s="1"/>
      <c r="O1966" s="1"/>
      <c r="P1966" s="3"/>
      <c r="Q1966" s="3"/>
      <c r="R1966" s="3"/>
      <c r="S1966" s="3"/>
    </row>
    <row r="1967" spans="8:19">
      <c r="H1967" s="1"/>
      <c r="I1967" s="1"/>
      <c r="J1967" s="1"/>
      <c r="K1967" s="1"/>
      <c r="L1967" s="1"/>
      <c r="M1967" s="1"/>
      <c r="N1967" s="1"/>
      <c r="O1967" s="1"/>
      <c r="P1967" s="3"/>
      <c r="Q1967" s="3"/>
      <c r="R1967" s="3"/>
      <c r="S1967" s="3"/>
    </row>
    <row r="1968" spans="8:19">
      <c r="H1968" s="1"/>
      <c r="I1968" s="1"/>
      <c r="J1968" s="1"/>
      <c r="K1968" s="1"/>
      <c r="L1968" s="1"/>
      <c r="M1968" s="1"/>
      <c r="N1968" s="1"/>
      <c r="O1968" s="1"/>
      <c r="P1968" s="3"/>
      <c r="Q1968" s="3"/>
      <c r="R1968" s="3"/>
      <c r="S1968" s="3"/>
    </row>
    <row r="1969" spans="8:19">
      <c r="H1969" s="1"/>
      <c r="I1969" s="1"/>
      <c r="J1969" s="1"/>
      <c r="K1969" s="1"/>
      <c r="L1969" s="1"/>
      <c r="M1969" s="1"/>
      <c r="N1969" s="1"/>
      <c r="O1969" s="1"/>
      <c r="P1969" s="3"/>
      <c r="Q1969" s="3"/>
      <c r="R1969" s="3"/>
      <c r="S1969" s="3"/>
    </row>
    <row r="1970" spans="8:19">
      <c r="H1970" s="1"/>
      <c r="I1970" s="1"/>
      <c r="J1970" s="1"/>
      <c r="K1970" s="1"/>
      <c r="L1970" s="1"/>
      <c r="M1970" s="1"/>
      <c r="N1970" s="1"/>
      <c r="O1970" s="1"/>
      <c r="P1970" s="3"/>
      <c r="Q1970" s="3"/>
      <c r="R1970" s="3"/>
      <c r="S1970" s="3"/>
    </row>
    <row r="1971" spans="8:19">
      <c r="H1971" s="1"/>
      <c r="I1971" s="1"/>
      <c r="J1971" s="1"/>
      <c r="K1971" s="1"/>
      <c r="L1971" s="1"/>
      <c r="M1971" s="1"/>
      <c r="N1971" s="1"/>
      <c r="O1971" s="1"/>
      <c r="P1971" s="3"/>
      <c r="Q1971" s="3"/>
      <c r="R1971" s="3"/>
      <c r="S1971" s="3"/>
    </row>
    <row r="1972" spans="8:19">
      <c r="H1972" s="1"/>
      <c r="I1972" s="1"/>
      <c r="J1972" s="1"/>
      <c r="K1972" s="1"/>
      <c r="L1972" s="1"/>
      <c r="M1972" s="1"/>
      <c r="N1972" s="1"/>
      <c r="O1972" s="1"/>
      <c r="P1972" s="3"/>
      <c r="Q1972" s="3"/>
      <c r="R1972" s="3"/>
      <c r="S1972" s="3"/>
    </row>
    <row r="1973" spans="8:19">
      <c r="H1973" s="1"/>
      <c r="I1973" s="1"/>
      <c r="J1973" s="1"/>
      <c r="K1973" s="1"/>
      <c r="L1973" s="1"/>
      <c r="M1973" s="1"/>
      <c r="N1973" s="1"/>
      <c r="O1973" s="1"/>
      <c r="P1973" s="3"/>
      <c r="Q1973" s="3"/>
      <c r="R1973" s="3"/>
      <c r="S1973" s="3"/>
    </row>
    <row r="1974" spans="8:19">
      <c r="H1974" s="1"/>
      <c r="I1974" s="1"/>
      <c r="J1974" s="1"/>
      <c r="K1974" s="1"/>
      <c r="L1974" s="1"/>
      <c r="M1974" s="1"/>
      <c r="N1974" s="1"/>
      <c r="O1974" s="1"/>
      <c r="P1974" s="3"/>
      <c r="Q1974" s="3"/>
      <c r="R1974" s="3"/>
      <c r="S1974" s="3"/>
    </row>
    <row r="1975" spans="8:19">
      <c r="H1975" s="1"/>
      <c r="I1975" s="1"/>
      <c r="J1975" s="1"/>
      <c r="K1975" s="1"/>
      <c r="L1975" s="1"/>
      <c r="M1975" s="1"/>
      <c r="N1975" s="1"/>
      <c r="O1975" s="1"/>
      <c r="P1975" s="3"/>
      <c r="Q1975" s="3"/>
      <c r="R1975" s="3"/>
      <c r="S1975" s="3"/>
    </row>
    <row r="1976" spans="8:19">
      <c r="H1976" s="1"/>
      <c r="I1976" s="1"/>
      <c r="J1976" s="1"/>
      <c r="K1976" s="1"/>
      <c r="L1976" s="1"/>
      <c r="M1976" s="1"/>
      <c r="N1976" s="1"/>
      <c r="O1976" s="1"/>
      <c r="P1976" s="3"/>
      <c r="Q1976" s="3"/>
      <c r="R1976" s="3"/>
      <c r="S1976" s="3"/>
    </row>
    <row r="1977" spans="8:19">
      <c r="H1977" s="1"/>
      <c r="I1977" s="1"/>
      <c r="J1977" s="1"/>
      <c r="K1977" s="1"/>
      <c r="L1977" s="1"/>
      <c r="M1977" s="1"/>
      <c r="N1977" s="1"/>
      <c r="O1977" s="1"/>
      <c r="P1977" s="3"/>
      <c r="Q1977" s="3"/>
      <c r="R1977" s="3"/>
      <c r="S1977" s="3"/>
    </row>
    <row r="1978" spans="8:19">
      <c r="H1978" s="1"/>
      <c r="I1978" s="1"/>
      <c r="J1978" s="1"/>
      <c r="K1978" s="1"/>
      <c r="L1978" s="1"/>
      <c r="M1978" s="1"/>
      <c r="N1978" s="1"/>
      <c r="O1978" s="1"/>
      <c r="P1978" s="3"/>
      <c r="Q1978" s="3"/>
      <c r="R1978" s="3"/>
      <c r="S1978" s="3"/>
    </row>
    <row r="1979" spans="8:19">
      <c r="H1979" s="1"/>
      <c r="I1979" s="1"/>
      <c r="J1979" s="1"/>
      <c r="K1979" s="1"/>
      <c r="L1979" s="1"/>
      <c r="M1979" s="1"/>
      <c r="N1979" s="1"/>
      <c r="O1979" s="1"/>
      <c r="P1979" s="3"/>
      <c r="Q1979" s="3"/>
      <c r="R1979" s="3"/>
      <c r="S1979" s="3"/>
    </row>
    <row r="1980" spans="8:19">
      <c r="H1980" s="1"/>
      <c r="I1980" s="1"/>
      <c r="J1980" s="1"/>
      <c r="K1980" s="1"/>
      <c r="L1980" s="1"/>
      <c r="M1980" s="1"/>
      <c r="N1980" s="1"/>
      <c r="O1980" s="1"/>
      <c r="P1980" s="3"/>
      <c r="Q1980" s="3"/>
      <c r="R1980" s="3"/>
      <c r="S1980" s="3"/>
    </row>
    <row r="1981" spans="8:19">
      <c r="H1981" s="1"/>
      <c r="I1981" s="1"/>
      <c r="J1981" s="1"/>
      <c r="K1981" s="1"/>
      <c r="L1981" s="1"/>
      <c r="M1981" s="1"/>
      <c r="N1981" s="1"/>
      <c r="O1981" s="1"/>
      <c r="P1981" s="3"/>
      <c r="Q1981" s="3"/>
      <c r="R1981" s="3"/>
      <c r="S1981" s="3"/>
    </row>
    <row r="1982" spans="8:19">
      <c r="H1982" s="1"/>
      <c r="I1982" s="1"/>
      <c r="J1982" s="1"/>
      <c r="K1982" s="1"/>
      <c r="L1982" s="1"/>
      <c r="M1982" s="1"/>
      <c r="N1982" s="1"/>
      <c r="O1982" s="1"/>
      <c r="P1982" s="3"/>
      <c r="Q1982" s="3"/>
      <c r="R1982" s="3"/>
      <c r="S1982" s="3"/>
    </row>
    <row r="1983" spans="8:19">
      <c r="H1983" s="1"/>
      <c r="I1983" s="1"/>
      <c r="J1983" s="1"/>
      <c r="K1983" s="1"/>
      <c r="L1983" s="1"/>
      <c r="M1983" s="1"/>
      <c r="N1983" s="1"/>
      <c r="O1983" s="1"/>
      <c r="P1983" s="3"/>
      <c r="Q1983" s="3"/>
      <c r="R1983" s="3"/>
      <c r="S1983" s="3"/>
    </row>
    <row r="1984" spans="8:19">
      <c r="H1984" s="1"/>
      <c r="I1984" s="1"/>
      <c r="J1984" s="1"/>
      <c r="K1984" s="1"/>
      <c r="L1984" s="1"/>
      <c r="M1984" s="1"/>
      <c r="N1984" s="1"/>
      <c r="O1984" s="1"/>
      <c r="P1984" s="3"/>
      <c r="Q1984" s="3"/>
      <c r="R1984" s="3"/>
      <c r="S1984" s="3"/>
    </row>
    <row r="1985" spans="8:19">
      <c r="H1985" s="1"/>
      <c r="I1985" s="1"/>
      <c r="J1985" s="1"/>
      <c r="K1985" s="1"/>
      <c r="L1985" s="1"/>
      <c r="M1985" s="1"/>
      <c r="N1985" s="1"/>
      <c r="O1985" s="1"/>
      <c r="P1985" s="3"/>
      <c r="Q1985" s="3"/>
      <c r="R1985" s="3"/>
      <c r="S1985" s="3"/>
    </row>
    <row r="1986" spans="8:19">
      <c r="H1986" s="1"/>
      <c r="I1986" s="1"/>
      <c r="J1986" s="1"/>
      <c r="K1986" s="1"/>
      <c r="L1986" s="1"/>
      <c r="M1986" s="1"/>
      <c r="N1986" s="1"/>
      <c r="O1986" s="1"/>
      <c r="P1986" s="3"/>
      <c r="Q1986" s="3"/>
      <c r="R1986" s="3"/>
      <c r="S1986" s="3"/>
    </row>
    <row r="1987" spans="8:19">
      <c r="H1987" s="1"/>
      <c r="I1987" s="1"/>
      <c r="J1987" s="1"/>
      <c r="K1987" s="1"/>
      <c r="L1987" s="1"/>
      <c r="M1987" s="1"/>
      <c r="N1987" s="1"/>
      <c r="O1987" s="1"/>
      <c r="P1987" s="3"/>
      <c r="Q1987" s="3"/>
      <c r="R1987" s="3"/>
      <c r="S1987" s="3"/>
    </row>
    <row r="1988" spans="8:19">
      <c r="H1988" s="1"/>
      <c r="I1988" s="1"/>
      <c r="J1988" s="1"/>
      <c r="K1988" s="1"/>
      <c r="L1988" s="1"/>
      <c r="M1988" s="1"/>
      <c r="N1988" s="1"/>
      <c r="O1988" s="1"/>
      <c r="P1988" s="3"/>
      <c r="Q1988" s="3"/>
      <c r="R1988" s="3"/>
      <c r="S1988" s="3"/>
    </row>
    <row r="1989" spans="8:19">
      <c r="H1989" s="1"/>
      <c r="I1989" s="1"/>
      <c r="J1989" s="1"/>
      <c r="K1989" s="1"/>
      <c r="L1989" s="1"/>
      <c r="M1989" s="1"/>
      <c r="N1989" s="1"/>
      <c r="O1989" s="1"/>
      <c r="P1989" s="3"/>
      <c r="Q1989" s="3"/>
      <c r="R1989" s="3"/>
      <c r="S1989" s="3"/>
    </row>
    <row r="1990" spans="8:19">
      <c r="H1990" s="1"/>
      <c r="I1990" s="1"/>
      <c r="J1990" s="1"/>
      <c r="K1990" s="1"/>
      <c r="L1990" s="1"/>
      <c r="M1990" s="1"/>
      <c r="N1990" s="1"/>
      <c r="O1990" s="1"/>
      <c r="P1990" s="3"/>
      <c r="Q1990" s="3"/>
      <c r="R1990" s="3"/>
      <c r="S1990" s="3"/>
    </row>
    <row r="1991" spans="8:19">
      <c r="H1991" s="1"/>
      <c r="I1991" s="1"/>
      <c r="J1991" s="1"/>
      <c r="K1991" s="1"/>
      <c r="L1991" s="1"/>
      <c r="M1991" s="1"/>
      <c r="N1991" s="1"/>
      <c r="O1991" s="1"/>
      <c r="P1991" s="3"/>
      <c r="Q1991" s="3"/>
      <c r="R1991" s="3"/>
      <c r="S1991" s="3"/>
    </row>
    <row r="1992" spans="8:19">
      <c r="H1992" s="1"/>
      <c r="I1992" s="1"/>
      <c r="J1992" s="1"/>
      <c r="K1992" s="1"/>
      <c r="L1992" s="1"/>
      <c r="M1992" s="1"/>
      <c r="N1992" s="1"/>
      <c r="O1992" s="1"/>
      <c r="P1992" s="3"/>
      <c r="Q1992" s="3"/>
      <c r="R1992" s="3"/>
      <c r="S1992" s="3"/>
    </row>
    <row r="1993" spans="8:19">
      <c r="H1993" s="1"/>
      <c r="I1993" s="1"/>
      <c r="J1993" s="1"/>
      <c r="K1993" s="1"/>
      <c r="L1993" s="1"/>
      <c r="M1993" s="1"/>
      <c r="N1993" s="1"/>
      <c r="O1993" s="1"/>
      <c r="P1993" s="3"/>
      <c r="Q1993" s="3"/>
      <c r="R1993" s="3"/>
      <c r="S1993" s="3"/>
    </row>
    <row r="1994" spans="8:19">
      <c r="H1994" s="1"/>
      <c r="I1994" s="1"/>
      <c r="J1994" s="1"/>
      <c r="K1994" s="1"/>
      <c r="L1994" s="1"/>
      <c r="M1994" s="1"/>
      <c r="N1994" s="1"/>
      <c r="O1994" s="1"/>
      <c r="P1994" s="3"/>
      <c r="Q1994" s="3"/>
      <c r="R1994" s="3"/>
      <c r="S1994" s="3"/>
    </row>
    <row r="1995" spans="8:19">
      <c r="H1995" s="1"/>
      <c r="I1995" s="1"/>
      <c r="J1995" s="1"/>
      <c r="K1995" s="1"/>
      <c r="L1995" s="1"/>
      <c r="M1995" s="1"/>
      <c r="N1995" s="1"/>
      <c r="O1995" s="1"/>
      <c r="P1995" s="3"/>
      <c r="Q1995" s="3"/>
      <c r="R1995" s="3"/>
      <c r="S1995" s="3"/>
    </row>
    <row r="1996" spans="8:19">
      <c r="H1996" s="1"/>
      <c r="I1996" s="1"/>
      <c r="J1996" s="1"/>
      <c r="K1996" s="1"/>
      <c r="L1996" s="1"/>
      <c r="M1996" s="1"/>
      <c r="N1996" s="1"/>
      <c r="O1996" s="1"/>
      <c r="P1996" s="3"/>
      <c r="Q1996" s="3"/>
      <c r="R1996" s="3"/>
      <c r="S1996" s="3"/>
    </row>
    <row r="1997" spans="8:19">
      <c r="H1997" s="1"/>
      <c r="I1997" s="1"/>
      <c r="J1997" s="1"/>
      <c r="K1997" s="1"/>
      <c r="L1997" s="1"/>
      <c r="M1997" s="1"/>
      <c r="N1997" s="1"/>
      <c r="O1997" s="1"/>
      <c r="P1997" s="3"/>
      <c r="Q1997" s="3"/>
      <c r="R1997" s="3"/>
      <c r="S1997" s="3"/>
    </row>
    <row r="1998" spans="8:19">
      <c r="H1998" s="1"/>
      <c r="I1998" s="1"/>
      <c r="J1998" s="1"/>
      <c r="K1998" s="1"/>
      <c r="L1998" s="1"/>
      <c r="M1998" s="1"/>
      <c r="N1998" s="1"/>
      <c r="O1998" s="1"/>
      <c r="P1998" s="3"/>
      <c r="Q1998" s="3"/>
      <c r="R1998" s="3"/>
      <c r="S1998" s="3"/>
    </row>
    <row r="1999" spans="8:19">
      <c r="H1999" s="1"/>
      <c r="I1999" s="1"/>
      <c r="J1999" s="1"/>
      <c r="K1999" s="1"/>
      <c r="L1999" s="1"/>
      <c r="M1999" s="1"/>
      <c r="N1999" s="1"/>
      <c r="O1999" s="1"/>
      <c r="P1999" s="3"/>
      <c r="Q1999" s="3"/>
      <c r="R1999" s="3"/>
      <c r="S1999" s="3"/>
    </row>
    <row r="2000" spans="8:19">
      <c r="H2000" s="1"/>
      <c r="I2000" s="1"/>
      <c r="J2000" s="1"/>
      <c r="K2000" s="1"/>
      <c r="L2000" s="1"/>
      <c r="M2000" s="1"/>
      <c r="N2000" s="1"/>
      <c r="O2000" s="1"/>
      <c r="P2000" s="3"/>
      <c r="Q2000" s="3"/>
      <c r="R2000" s="3"/>
      <c r="S2000" s="3"/>
    </row>
    <row r="2001" spans="8:19">
      <c r="H2001" s="1"/>
      <c r="I2001" s="1"/>
      <c r="J2001" s="1"/>
      <c r="K2001" s="1"/>
      <c r="L2001" s="1"/>
      <c r="M2001" s="1"/>
      <c r="N2001" s="1"/>
      <c r="O2001" s="1"/>
      <c r="P2001" s="3"/>
      <c r="Q2001" s="3"/>
      <c r="R2001" s="3"/>
      <c r="S2001" s="3"/>
    </row>
    <row r="2002" spans="8:19">
      <c r="H2002" s="1"/>
      <c r="I2002" s="1"/>
      <c r="J2002" s="1"/>
      <c r="K2002" s="1"/>
      <c r="L2002" s="1"/>
      <c r="M2002" s="1"/>
      <c r="N2002" s="1"/>
      <c r="O2002" s="1"/>
      <c r="P2002" s="3"/>
      <c r="Q2002" s="3"/>
      <c r="R2002" s="3"/>
      <c r="S2002" s="3"/>
    </row>
    <row r="2003" spans="8:19">
      <c r="H2003" s="1"/>
      <c r="I2003" s="1"/>
      <c r="J2003" s="1"/>
      <c r="K2003" s="1"/>
      <c r="L2003" s="1"/>
      <c r="M2003" s="1"/>
      <c r="N2003" s="1"/>
      <c r="O2003" s="1"/>
      <c r="P2003" s="3"/>
      <c r="Q2003" s="3"/>
      <c r="R2003" s="3"/>
      <c r="S2003" s="3"/>
    </row>
    <row r="2004" spans="8:19">
      <c r="H2004" s="1"/>
      <c r="I2004" s="1"/>
      <c r="J2004" s="1"/>
      <c r="K2004" s="1"/>
      <c r="L2004" s="1"/>
      <c r="M2004" s="1"/>
      <c r="N2004" s="1"/>
      <c r="O2004" s="1"/>
      <c r="P2004" s="3"/>
      <c r="Q2004" s="3"/>
      <c r="R2004" s="3"/>
      <c r="S2004" s="3"/>
    </row>
    <row r="2005" spans="8:19">
      <c r="H2005" s="1"/>
      <c r="I2005" s="1"/>
      <c r="J2005" s="1"/>
      <c r="K2005" s="1"/>
      <c r="L2005" s="1"/>
      <c r="M2005" s="1"/>
      <c r="N2005" s="1"/>
      <c r="O2005" s="1"/>
      <c r="P2005" s="3"/>
      <c r="Q2005" s="3"/>
      <c r="R2005" s="3"/>
      <c r="S2005" s="3"/>
    </row>
    <row r="2006" spans="8:19">
      <c r="H2006" s="1"/>
      <c r="I2006" s="1"/>
      <c r="J2006" s="1"/>
      <c r="K2006" s="1"/>
      <c r="L2006" s="1"/>
      <c r="M2006" s="1"/>
      <c r="N2006" s="1"/>
      <c r="O2006" s="1"/>
      <c r="P2006" s="3"/>
      <c r="Q2006" s="3"/>
      <c r="R2006" s="3"/>
      <c r="S2006" s="3"/>
    </row>
    <row r="2007" spans="8:19">
      <c r="H2007" s="1"/>
      <c r="I2007" s="1"/>
      <c r="J2007" s="1"/>
      <c r="K2007" s="1"/>
      <c r="L2007" s="1"/>
      <c r="M2007" s="1"/>
      <c r="N2007" s="1"/>
      <c r="O2007" s="1"/>
      <c r="P2007" s="3"/>
      <c r="Q2007" s="3"/>
      <c r="R2007" s="3"/>
      <c r="S2007" s="3"/>
    </row>
    <row r="2008" spans="8:19">
      <c r="H2008" s="1"/>
      <c r="I2008" s="1"/>
      <c r="J2008" s="1"/>
      <c r="K2008" s="1"/>
      <c r="L2008" s="1"/>
      <c r="M2008" s="1"/>
      <c r="N2008" s="1"/>
      <c r="O2008" s="1"/>
      <c r="P2008" s="3"/>
      <c r="Q2008" s="3"/>
      <c r="R2008" s="3"/>
      <c r="S2008" s="3"/>
    </row>
    <row r="2009" spans="8:19">
      <c r="H2009" s="1"/>
      <c r="I2009" s="1"/>
      <c r="J2009" s="1"/>
      <c r="K2009" s="1"/>
      <c r="L2009" s="1"/>
      <c r="M2009" s="1"/>
      <c r="N2009" s="1"/>
      <c r="O2009" s="1"/>
      <c r="P2009" s="3"/>
      <c r="Q2009" s="3"/>
      <c r="R2009" s="3"/>
      <c r="S2009" s="3"/>
    </row>
    <row r="2010" spans="8:19">
      <c r="H2010" s="1"/>
      <c r="I2010" s="1"/>
      <c r="J2010" s="1"/>
      <c r="K2010" s="1"/>
      <c r="L2010" s="1"/>
      <c r="M2010" s="1"/>
      <c r="N2010" s="1"/>
      <c r="O2010" s="1"/>
      <c r="P2010" s="3"/>
      <c r="Q2010" s="3"/>
      <c r="R2010" s="3"/>
      <c r="S2010" s="3"/>
    </row>
    <row r="2011" spans="8:19">
      <c r="H2011" s="1"/>
      <c r="I2011" s="1"/>
      <c r="J2011" s="1"/>
      <c r="K2011" s="1"/>
      <c r="L2011" s="1"/>
      <c r="M2011" s="1"/>
      <c r="N2011" s="1"/>
      <c r="O2011" s="1"/>
      <c r="P2011" s="3"/>
      <c r="Q2011" s="3"/>
      <c r="R2011" s="3"/>
      <c r="S2011" s="3"/>
    </row>
    <row r="2012" spans="8:19">
      <c r="H2012" s="1"/>
      <c r="I2012" s="1"/>
      <c r="J2012" s="1"/>
      <c r="K2012" s="1"/>
      <c r="L2012" s="1"/>
      <c r="M2012" s="1"/>
      <c r="N2012" s="1"/>
      <c r="O2012" s="1"/>
      <c r="P2012" s="3"/>
      <c r="Q2012" s="3"/>
      <c r="R2012" s="3"/>
      <c r="S2012" s="3"/>
    </row>
    <row r="2013" spans="8:19">
      <c r="H2013" s="1"/>
      <c r="I2013" s="1"/>
      <c r="J2013" s="1"/>
      <c r="K2013" s="1"/>
      <c r="L2013" s="1"/>
      <c r="M2013" s="1"/>
      <c r="N2013" s="1"/>
      <c r="O2013" s="1"/>
      <c r="P2013" s="3"/>
      <c r="Q2013" s="3"/>
      <c r="R2013" s="3"/>
      <c r="S2013" s="3"/>
    </row>
    <row r="2014" spans="8:19">
      <c r="H2014" s="1"/>
      <c r="I2014" s="1"/>
      <c r="J2014" s="1"/>
      <c r="K2014" s="1"/>
      <c r="L2014" s="1"/>
      <c r="M2014" s="1"/>
      <c r="N2014" s="1"/>
      <c r="O2014" s="1"/>
      <c r="P2014" s="3"/>
      <c r="Q2014" s="3"/>
      <c r="R2014" s="3"/>
      <c r="S2014" s="3"/>
    </row>
    <row r="2015" spans="8:19">
      <c r="H2015" s="1"/>
      <c r="I2015" s="1"/>
      <c r="J2015" s="1"/>
      <c r="K2015" s="1"/>
      <c r="L2015" s="1"/>
      <c r="M2015" s="1"/>
      <c r="N2015" s="1"/>
      <c r="O2015" s="1"/>
      <c r="P2015" s="3"/>
      <c r="Q2015" s="3"/>
      <c r="R2015" s="3"/>
      <c r="S2015" s="3"/>
    </row>
    <row r="2016" spans="8:19">
      <c r="H2016" s="1"/>
      <c r="I2016" s="1"/>
      <c r="J2016" s="1"/>
      <c r="K2016" s="1"/>
      <c r="L2016" s="1"/>
      <c r="M2016" s="1"/>
      <c r="N2016" s="1"/>
      <c r="O2016" s="1"/>
      <c r="P2016" s="3"/>
      <c r="Q2016" s="3"/>
      <c r="R2016" s="3"/>
      <c r="S2016" s="3"/>
    </row>
    <row r="2017" spans="8:19">
      <c r="H2017" s="1"/>
      <c r="I2017" s="1"/>
      <c r="J2017" s="1"/>
      <c r="K2017" s="1"/>
      <c r="L2017" s="1"/>
      <c r="M2017" s="1"/>
      <c r="N2017" s="1"/>
      <c r="O2017" s="1"/>
      <c r="P2017" s="3"/>
      <c r="Q2017" s="3"/>
      <c r="R2017" s="3"/>
      <c r="S2017" s="3"/>
    </row>
    <row r="2018" spans="8:19">
      <c r="H2018" s="1"/>
      <c r="I2018" s="1"/>
      <c r="J2018" s="1"/>
      <c r="K2018" s="1"/>
      <c r="L2018" s="1"/>
      <c r="M2018" s="1"/>
      <c r="N2018" s="1"/>
      <c r="O2018" s="1"/>
      <c r="P2018" s="3"/>
      <c r="Q2018" s="3"/>
      <c r="R2018" s="3"/>
      <c r="S2018" s="3"/>
    </row>
    <row r="2019" spans="8:19">
      <c r="H2019" s="1"/>
      <c r="I2019" s="1"/>
      <c r="J2019" s="1"/>
      <c r="K2019" s="1"/>
      <c r="L2019" s="1"/>
      <c r="M2019" s="1"/>
      <c r="N2019" s="1"/>
      <c r="O2019" s="1"/>
      <c r="P2019" s="3"/>
      <c r="Q2019" s="3"/>
      <c r="R2019" s="3"/>
      <c r="S2019" s="3"/>
    </row>
    <row r="2020" spans="8:19">
      <c r="H2020" s="1"/>
      <c r="I2020" s="1"/>
      <c r="J2020" s="1"/>
      <c r="K2020" s="1"/>
      <c r="L2020" s="1"/>
      <c r="M2020" s="1"/>
      <c r="N2020" s="1"/>
      <c r="O2020" s="1"/>
      <c r="P2020" s="3"/>
      <c r="Q2020" s="3"/>
      <c r="R2020" s="3"/>
      <c r="S2020" s="3"/>
    </row>
    <row r="2021" spans="8:19">
      <c r="H2021" s="1"/>
      <c r="I2021" s="1"/>
      <c r="J2021" s="1"/>
      <c r="K2021" s="1"/>
      <c r="L2021" s="1"/>
      <c r="M2021" s="1"/>
      <c r="N2021" s="1"/>
      <c r="O2021" s="1"/>
      <c r="P2021" s="3"/>
      <c r="Q2021" s="3"/>
      <c r="R2021" s="3"/>
      <c r="S2021" s="3"/>
    </row>
    <row r="2022" spans="8:19">
      <c r="H2022" s="1"/>
      <c r="I2022" s="1"/>
      <c r="J2022" s="1"/>
      <c r="K2022" s="1"/>
      <c r="L2022" s="1"/>
      <c r="M2022" s="1"/>
      <c r="N2022" s="1"/>
      <c r="O2022" s="1"/>
      <c r="P2022" s="3"/>
      <c r="Q2022" s="3"/>
      <c r="R2022" s="3"/>
      <c r="S2022" s="3"/>
    </row>
    <row r="2023" spans="8:19">
      <c r="H2023" s="1"/>
      <c r="I2023" s="1"/>
      <c r="J2023" s="1"/>
      <c r="K2023" s="1"/>
      <c r="L2023" s="1"/>
      <c r="M2023" s="1"/>
      <c r="N2023" s="1"/>
      <c r="O2023" s="1"/>
      <c r="P2023" s="3"/>
      <c r="Q2023" s="3"/>
      <c r="R2023" s="3"/>
      <c r="S2023" s="3"/>
    </row>
    <row r="2024" spans="8:19">
      <c r="H2024" s="1"/>
      <c r="I2024" s="1"/>
      <c r="J2024" s="1"/>
      <c r="K2024" s="1"/>
      <c r="L2024" s="1"/>
      <c r="M2024" s="1"/>
      <c r="N2024" s="1"/>
      <c r="O2024" s="1"/>
      <c r="P2024" s="3"/>
      <c r="Q2024" s="3"/>
      <c r="R2024" s="3"/>
      <c r="S2024" s="3"/>
    </row>
    <row r="2025" spans="8:19">
      <c r="H2025" s="1"/>
      <c r="I2025" s="1"/>
      <c r="J2025" s="1"/>
      <c r="K2025" s="1"/>
      <c r="L2025" s="1"/>
      <c r="M2025" s="1"/>
      <c r="N2025" s="1"/>
      <c r="O2025" s="1"/>
      <c r="P2025" s="3"/>
      <c r="Q2025" s="3"/>
      <c r="R2025" s="3"/>
      <c r="S2025" s="3"/>
    </row>
    <row r="2026" spans="8:19">
      <c r="H2026" s="1"/>
      <c r="I2026" s="1"/>
      <c r="J2026" s="1"/>
      <c r="K2026" s="1"/>
      <c r="L2026" s="1"/>
      <c r="M2026" s="1"/>
      <c r="N2026" s="1"/>
      <c r="O2026" s="1"/>
      <c r="P2026" s="3"/>
      <c r="Q2026" s="3"/>
      <c r="R2026" s="3"/>
      <c r="S2026" s="3"/>
    </row>
    <row r="2027" spans="8:19">
      <c r="H2027" s="1"/>
      <c r="I2027" s="1"/>
      <c r="J2027" s="1"/>
      <c r="K2027" s="1"/>
      <c r="L2027" s="1"/>
      <c r="M2027" s="1"/>
      <c r="N2027" s="1"/>
      <c r="O2027" s="1"/>
      <c r="P2027" s="3"/>
      <c r="Q2027" s="3"/>
      <c r="R2027" s="3"/>
      <c r="S2027" s="3"/>
    </row>
    <row r="2028" spans="8:19">
      <c r="H2028" s="1"/>
      <c r="I2028" s="1"/>
      <c r="J2028" s="1"/>
      <c r="K2028" s="1"/>
      <c r="L2028" s="1"/>
      <c r="M2028" s="1"/>
      <c r="N2028" s="1"/>
      <c r="O2028" s="1"/>
      <c r="P2028" s="3"/>
      <c r="Q2028" s="3"/>
      <c r="R2028" s="3"/>
      <c r="S2028" s="3"/>
    </row>
    <row r="2029" spans="8:19">
      <c r="H2029" s="1"/>
      <c r="I2029" s="1"/>
      <c r="J2029" s="1"/>
      <c r="K2029" s="1"/>
      <c r="L2029" s="1"/>
      <c r="M2029" s="1"/>
      <c r="N2029" s="1"/>
      <c r="O2029" s="1"/>
      <c r="P2029" s="3"/>
      <c r="Q2029" s="3"/>
      <c r="R2029" s="3"/>
      <c r="S2029" s="3"/>
    </row>
    <row r="2030" spans="8:19">
      <c r="H2030" s="1"/>
      <c r="I2030" s="1"/>
      <c r="J2030" s="1"/>
      <c r="K2030" s="1"/>
      <c r="L2030" s="1"/>
      <c r="M2030" s="1"/>
      <c r="N2030" s="1"/>
      <c r="O2030" s="1"/>
      <c r="P2030" s="3"/>
      <c r="Q2030" s="3"/>
      <c r="R2030" s="3"/>
      <c r="S2030" s="3"/>
    </row>
    <row r="2031" spans="8:19">
      <c r="H2031" s="1"/>
      <c r="I2031" s="1"/>
      <c r="J2031" s="1"/>
      <c r="K2031" s="1"/>
      <c r="L2031" s="1"/>
      <c r="M2031" s="1"/>
      <c r="N2031" s="1"/>
      <c r="O2031" s="1"/>
      <c r="P2031" s="3"/>
      <c r="Q2031" s="3"/>
      <c r="R2031" s="3"/>
      <c r="S2031" s="3"/>
    </row>
    <row r="2032" spans="8:19">
      <c r="H2032" s="1"/>
      <c r="I2032" s="1"/>
      <c r="J2032" s="1"/>
      <c r="K2032" s="1"/>
      <c r="L2032" s="1"/>
      <c r="M2032" s="1"/>
      <c r="N2032" s="1"/>
      <c r="O2032" s="1"/>
      <c r="P2032" s="3"/>
      <c r="Q2032" s="3"/>
      <c r="R2032" s="3"/>
      <c r="S2032" s="3"/>
    </row>
    <row r="2033" spans="8:19">
      <c r="H2033" s="1"/>
      <c r="I2033" s="1"/>
      <c r="J2033" s="1"/>
      <c r="K2033" s="1"/>
      <c r="L2033" s="1"/>
      <c r="M2033" s="1"/>
      <c r="N2033" s="1"/>
      <c r="O2033" s="1"/>
      <c r="P2033" s="3"/>
      <c r="Q2033" s="3"/>
      <c r="R2033" s="3"/>
      <c r="S2033" s="3"/>
    </row>
    <row r="2034" spans="8:19">
      <c r="H2034" s="1"/>
      <c r="I2034" s="1"/>
      <c r="J2034" s="1"/>
      <c r="K2034" s="1"/>
      <c r="L2034" s="1"/>
      <c r="M2034" s="1"/>
      <c r="N2034" s="1"/>
      <c r="O2034" s="1"/>
      <c r="P2034" s="3"/>
      <c r="Q2034" s="3"/>
      <c r="R2034" s="3"/>
      <c r="S2034" s="3"/>
    </row>
    <row r="2035" spans="8:19">
      <c r="H2035" s="1"/>
      <c r="I2035" s="1"/>
      <c r="J2035" s="1"/>
      <c r="K2035" s="1"/>
      <c r="L2035" s="1"/>
      <c r="M2035" s="1"/>
      <c r="N2035" s="1"/>
      <c r="O2035" s="1"/>
      <c r="P2035" s="3"/>
      <c r="Q2035" s="3"/>
      <c r="R2035" s="3"/>
      <c r="S2035" s="3"/>
    </row>
    <row r="2036" spans="8:19">
      <c r="H2036" s="1"/>
      <c r="I2036" s="1"/>
      <c r="J2036" s="1"/>
      <c r="K2036" s="1"/>
      <c r="L2036" s="1"/>
      <c r="M2036" s="1"/>
      <c r="N2036" s="1"/>
      <c r="O2036" s="1"/>
      <c r="P2036" s="3"/>
      <c r="Q2036" s="3"/>
      <c r="R2036" s="3"/>
      <c r="S2036" s="3"/>
    </row>
    <row r="2037" spans="8:19">
      <c r="H2037" s="1"/>
      <c r="I2037" s="1"/>
      <c r="J2037" s="1"/>
      <c r="K2037" s="1"/>
      <c r="L2037" s="1"/>
      <c r="M2037" s="1"/>
      <c r="N2037" s="1"/>
      <c r="O2037" s="1"/>
      <c r="P2037" s="3"/>
      <c r="Q2037" s="3"/>
      <c r="R2037" s="3"/>
      <c r="S2037" s="3"/>
    </row>
    <row r="2038" spans="8:19">
      <c r="H2038" s="1"/>
      <c r="I2038" s="1"/>
      <c r="J2038" s="1"/>
      <c r="K2038" s="1"/>
      <c r="L2038" s="1"/>
      <c r="M2038" s="1"/>
      <c r="N2038" s="1"/>
      <c r="O2038" s="1"/>
      <c r="P2038" s="3"/>
      <c r="Q2038" s="3"/>
      <c r="R2038" s="3"/>
      <c r="S2038" s="3"/>
    </row>
    <row r="2039" spans="8:19">
      <c r="H2039" s="1"/>
      <c r="I2039" s="1"/>
      <c r="J2039" s="1"/>
      <c r="K2039" s="1"/>
      <c r="L2039" s="1"/>
      <c r="M2039" s="1"/>
      <c r="N2039" s="1"/>
      <c r="O2039" s="1"/>
      <c r="P2039" s="3"/>
      <c r="Q2039" s="3"/>
      <c r="R2039" s="3"/>
      <c r="S2039" s="3"/>
    </row>
    <row r="2040" spans="8:19">
      <c r="H2040" s="1"/>
      <c r="I2040" s="1"/>
      <c r="J2040" s="1"/>
      <c r="K2040" s="1"/>
      <c r="L2040" s="1"/>
      <c r="M2040" s="1"/>
      <c r="N2040" s="1"/>
      <c r="O2040" s="1"/>
      <c r="P2040" s="3"/>
      <c r="Q2040" s="3"/>
      <c r="R2040" s="3"/>
      <c r="S2040" s="3"/>
    </row>
    <row r="2041" spans="8:19">
      <c r="H2041" s="1"/>
      <c r="I2041" s="1"/>
      <c r="J2041" s="1"/>
      <c r="K2041" s="1"/>
      <c r="L2041" s="1"/>
      <c r="M2041" s="1"/>
      <c r="N2041" s="1"/>
      <c r="O2041" s="1"/>
      <c r="P2041" s="3"/>
      <c r="Q2041" s="3"/>
      <c r="R2041" s="3"/>
      <c r="S2041" s="3"/>
    </row>
    <row r="2042" spans="8:19">
      <c r="H2042" s="1"/>
      <c r="I2042" s="1"/>
      <c r="J2042" s="1"/>
      <c r="K2042" s="1"/>
      <c r="L2042" s="1"/>
      <c r="M2042" s="1"/>
      <c r="N2042" s="1"/>
      <c r="O2042" s="1"/>
      <c r="P2042" s="3"/>
      <c r="Q2042" s="3"/>
      <c r="R2042" s="3"/>
      <c r="S2042" s="3"/>
    </row>
    <row r="2043" spans="8:19">
      <c r="H2043" s="1"/>
      <c r="I2043" s="1"/>
      <c r="J2043" s="1"/>
      <c r="K2043" s="1"/>
      <c r="L2043" s="1"/>
      <c r="M2043" s="1"/>
      <c r="N2043" s="1"/>
      <c r="O2043" s="1"/>
      <c r="P2043" s="3"/>
      <c r="Q2043" s="3"/>
      <c r="R2043" s="3"/>
      <c r="S2043" s="3"/>
    </row>
    <row r="2044" spans="8:19">
      <c r="H2044" s="1"/>
      <c r="I2044" s="1"/>
      <c r="J2044" s="1"/>
      <c r="K2044" s="1"/>
      <c r="L2044" s="1"/>
      <c r="M2044" s="1"/>
      <c r="N2044" s="1"/>
      <c r="O2044" s="1"/>
      <c r="P2044" s="3"/>
      <c r="Q2044" s="3"/>
      <c r="R2044" s="3"/>
      <c r="S2044" s="3"/>
    </row>
    <row r="2045" spans="8:19">
      <c r="H2045" s="1"/>
      <c r="I2045" s="1"/>
      <c r="J2045" s="1"/>
      <c r="K2045" s="1"/>
      <c r="L2045" s="1"/>
      <c r="M2045" s="1"/>
      <c r="N2045" s="1"/>
      <c r="O2045" s="1"/>
      <c r="P2045" s="3"/>
      <c r="Q2045" s="3"/>
      <c r="R2045" s="3"/>
      <c r="S2045" s="3"/>
    </row>
    <row r="2046" spans="8:19">
      <c r="H2046" s="1"/>
      <c r="I2046" s="1"/>
      <c r="J2046" s="1"/>
      <c r="K2046" s="1"/>
      <c r="L2046" s="1"/>
      <c r="M2046" s="1"/>
      <c r="N2046" s="1"/>
      <c r="O2046" s="1"/>
      <c r="P2046" s="3"/>
      <c r="Q2046" s="3"/>
      <c r="R2046" s="3"/>
      <c r="S2046" s="3"/>
    </row>
    <row r="2047" spans="8:19">
      <c r="H2047" s="1"/>
      <c r="I2047" s="1"/>
      <c r="J2047" s="1"/>
      <c r="K2047" s="1"/>
      <c r="L2047" s="1"/>
      <c r="M2047" s="1"/>
      <c r="N2047" s="1"/>
      <c r="O2047" s="1"/>
      <c r="P2047" s="3"/>
      <c r="Q2047" s="3"/>
      <c r="R2047" s="3"/>
      <c r="S2047" s="3"/>
    </row>
    <row r="2048" spans="8:19">
      <c r="H2048" s="1"/>
      <c r="I2048" s="1"/>
      <c r="J2048" s="1"/>
      <c r="K2048" s="1"/>
      <c r="L2048" s="1"/>
      <c r="M2048" s="1"/>
      <c r="N2048" s="1"/>
      <c r="O2048" s="1"/>
      <c r="P2048" s="3"/>
      <c r="Q2048" s="3"/>
      <c r="R2048" s="3"/>
      <c r="S2048" s="3"/>
    </row>
    <row r="2049" spans="8:19">
      <c r="H2049" s="1"/>
      <c r="I2049" s="1"/>
      <c r="J2049" s="1"/>
      <c r="K2049" s="1"/>
      <c r="L2049" s="1"/>
      <c r="M2049" s="1"/>
      <c r="N2049" s="1"/>
      <c r="O2049" s="1"/>
      <c r="P2049" s="3"/>
      <c r="Q2049" s="3"/>
      <c r="R2049" s="3"/>
      <c r="S2049" s="3"/>
    </row>
    <row r="2050" spans="8:19">
      <c r="H2050" s="1"/>
      <c r="I2050" s="1"/>
      <c r="J2050" s="1"/>
      <c r="K2050" s="1"/>
      <c r="L2050" s="1"/>
      <c r="M2050" s="1"/>
      <c r="N2050" s="1"/>
      <c r="O2050" s="1"/>
      <c r="P2050" s="3"/>
      <c r="Q2050" s="3"/>
      <c r="R2050" s="3"/>
      <c r="S2050" s="3"/>
    </row>
    <row r="2051" spans="8:19">
      <c r="H2051" s="1"/>
      <c r="I2051" s="1"/>
      <c r="J2051" s="1"/>
      <c r="K2051" s="1"/>
      <c r="L2051" s="1"/>
      <c r="M2051" s="1"/>
      <c r="N2051" s="1"/>
      <c r="O2051" s="1"/>
      <c r="P2051" s="3"/>
      <c r="Q2051" s="3"/>
      <c r="R2051" s="3"/>
      <c r="S2051" s="3"/>
    </row>
    <row r="2052" spans="8:19">
      <c r="H2052" s="1"/>
      <c r="I2052" s="1"/>
      <c r="J2052" s="1"/>
      <c r="K2052" s="1"/>
      <c r="L2052" s="1"/>
      <c r="M2052" s="1"/>
      <c r="N2052" s="1"/>
      <c r="O2052" s="1"/>
      <c r="P2052" s="3"/>
      <c r="Q2052" s="3"/>
      <c r="R2052" s="3"/>
      <c r="S2052" s="3"/>
    </row>
    <row r="2053" spans="8:19">
      <c r="H2053" s="1"/>
      <c r="I2053" s="1"/>
      <c r="J2053" s="1"/>
      <c r="K2053" s="1"/>
      <c r="L2053" s="1"/>
      <c r="M2053" s="1"/>
      <c r="N2053" s="1"/>
      <c r="O2053" s="1"/>
      <c r="P2053" s="3"/>
      <c r="Q2053" s="3"/>
      <c r="R2053" s="3"/>
      <c r="S2053" s="3"/>
    </row>
    <row r="2054" spans="8:19">
      <c r="H2054" s="1"/>
      <c r="I2054" s="1"/>
      <c r="J2054" s="1"/>
      <c r="K2054" s="1"/>
      <c r="L2054" s="1"/>
      <c r="M2054" s="1"/>
      <c r="N2054" s="1"/>
      <c r="O2054" s="1"/>
      <c r="P2054" s="3"/>
      <c r="Q2054" s="3"/>
      <c r="R2054" s="3"/>
      <c r="S2054" s="3"/>
    </row>
    <row r="2055" spans="8:19">
      <c r="H2055" s="1"/>
      <c r="I2055" s="1"/>
      <c r="J2055" s="1"/>
      <c r="K2055" s="1"/>
      <c r="L2055" s="1"/>
      <c r="M2055" s="1"/>
      <c r="N2055" s="1"/>
      <c r="O2055" s="1"/>
      <c r="P2055" s="3"/>
      <c r="Q2055" s="3"/>
      <c r="R2055" s="3"/>
      <c r="S2055" s="3"/>
    </row>
    <row r="2056" spans="8:19">
      <c r="H2056" s="1"/>
      <c r="I2056" s="1"/>
      <c r="J2056" s="1"/>
      <c r="K2056" s="1"/>
      <c r="L2056" s="1"/>
      <c r="M2056" s="1"/>
      <c r="N2056" s="1"/>
      <c r="O2056" s="1"/>
      <c r="P2056" s="3"/>
      <c r="Q2056" s="3"/>
      <c r="R2056" s="3"/>
      <c r="S2056" s="3"/>
    </row>
    <row r="2057" spans="8:19">
      <c r="H2057" s="1"/>
      <c r="I2057" s="1"/>
      <c r="J2057" s="1"/>
      <c r="K2057" s="1"/>
      <c r="L2057" s="1"/>
      <c r="M2057" s="1"/>
      <c r="N2057" s="1"/>
      <c r="O2057" s="1"/>
      <c r="P2057" s="3"/>
      <c r="Q2057" s="3"/>
      <c r="R2057" s="3"/>
      <c r="S2057" s="3"/>
    </row>
    <row r="2058" spans="8:19">
      <c r="H2058" s="1"/>
      <c r="I2058" s="1"/>
      <c r="J2058" s="1"/>
      <c r="K2058" s="1"/>
      <c r="L2058" s="1"/>
      <c r="M2058" s="1"/>
      <c r="N2058" s="1"/>
      <c r="O2058" s="1"/>
      <c r="P2058" s="3"/>
      <c r="Q2058" s="3"/>
      <c r="R2058" s="3"/>
      <c r="S2058" s="3"/>
    </row>
    <row r="2059" spans="8:19">
      <c r="H2059" s="1"/>
      <c r="I2059" s="1"/>
      <c r="J2059" s="1"/>
      <c r="K2059" s="1"/>
      <c r="L2059" s="1"/>
      <c r="M2059" s="1"/>
      <c r="N2059" s="1"/>
      <c r="O2059" s="1"/>
      <c r="P2059" s="3"/>
      <c r="Q2059" s="3"/>
      <c r="R2059" s="3"/>
      <c r="S2059" s="3"/>
    </row>
    <row r="2060" spans="8:19">
      <c r="H2060" s="1"/>
      <c r="I2060" s="1"/>
      <c r="J2060" s="1"/>
      <c r="K2060" s="1"/>
      <c r="L2060" s="1"/>
      <c r="M2060" s="1"/>
      <c r="N2060" s="1"/>
      <c r="O2060" s="1"/>
      <c r="P2060" s="3"/>
      <c r="Q2060" s="3"/>
      <c r="R2060" s="3"/>
      <c r="S2060" s="3"/>
    </row>
    <row r="2061" spans="8:19">
      <c r="H2061" s="1"/>
      <c r="I2061" s="1"/>
      <c r="J2061" s="1"/>
      <c r="K2061" s="1"/>
      <c r="L2061" s="1"/>
      <c r="M2061" s="1"/>
      <c r="N2061" s="1"/>
      <c r="O2061" s="1"/>
      <c r="P2061" s="3"/>
      <c r="Q2061" s="3"/>
      <c r="R2061" s="3"/>
      <c r="S2061" s="3"/>
    </row>
    <row r="2062" spans="8:19">
      <c r="H2062" s="1"/>
      <c r="I2062" s="1"/>
      <c r="J2062" s="1"/>
      <c r="K2062" s="1"/>
      <c r="L2062" s="1"/>
      <c r="M2062" s="1"/>
      <c r="N2062" s="1"/>
      <c r="O2062" s="1"/>
      <c r="P2062" s="3"/>
      <c r="Q2062" s="3"/>
      <c r="R2062" s="3"/>
      <c r="S2062" s="3"/>
    </row>
    <row r="2063" spans="8:19">
      <c r="H2063" s="1"/>
      <c r="I2063" s="1"/>
      <c r="J2063" s="1"/>
      <c r="K2063" s="1"/>
      <c r="L2063" s="1"/>
      <c r="M2063" s="1"/>
      <c r="N2063" s="1"/>
      <c r="O2063" s="1"/>
      <c r="P2063" s="3"/>
      <c r="Q2063" s="3"/>
      <c r="R2063" s="3"/>
      <c r="S2063" s="3"/>
    </row>
    <row r="2064" spans="8:19">
      <c r="H2064" s="1"/>
      <c r="I2064" s="1"/>
      <c r="J2064" s="1"/>
      <c r="K2064" s="1"/>
      <c r="L2064" s="1"/>
      <c r="M2064" s="1"/>
      <c r="N2064" s="1"/>
      <c r="O2064" s="1"/>
      <c r="P2064" s="3"/>
      <c r="Q2064" s="3"/>
      <c r="R2064" s="3"/>
      <c r="S2064" s="3"/>
    </row>
    <row r="2065" spans="8:19">
      <c r="H2065" s="1"/>
      <c r="I2065" s="1"/>
      <c r="J2065" s="1"/>
      <c r="K2065" s="1"/>
      <c r="L2065" s="1"/>
      <c r="M2065" s="1"/>
      <c r="N2065" s="1"/>
      <c r="O2065" s="1"/>
      <c r="P2065" s="3"/>
      <c r="Q2065" s="3"/>
      <c r="R2065" s="3"/>
      <c r="S2065" s="3"/>
    </row>
    <row r="2066" spans="8:19">
      <c r="H2066" s="1"/>
      <c r="I2066" s="1"/>
      <c r="J2066" s="1"/>
      <c r="K2066" s="1"/>
      <c r="L2066" s="1"/>
      <c r="M2066" s="1"/>
      <c r="N2066" s="1"/>
      <c r="O2066" s="1"/>
      <c r="P2066" s="3"/>
      <c r="Q2066" s="3"/>
      <c r="R2066" s="3"/>
      <c r="S2066" s="3"/>
    </row>
    <row r="2067" spans="8:19">
      <c r="H2067" s="1"/>
      <c r="I2067" s="1"/>
      <c r="J2067" s="1"/>
      <c r="K2067" s="1"/>
      <c r="L2067" s="1"/>
      <c r="M2067" s="1"/>
      <c r="N2067" s="1"/>
      <c r="O2067" s="1"/>
      <c r="P2067" s="3"/>
      <c r="Q2067" s="3"/>
      <c r="R2067" s="3"/>
      <c r="S2067" s="3"/>
    </row>
    <row r="2068" spans="8:19">
      <c r="H2068" s="1"/>
      <c r="I2068" s="1"/>
      <c r="J2068" s="1"/>
      <c r="K2068" s="1"/>
      <c r="L2068" s="1"/>
      <c r="M2068" s="1"/>
      <c r="N2068" s="1"/>
      <c r="O2068" s="1"/>
      <c r="P2068" s="3"/>
      <c r="Q2068" s="3"/>
      <c r="R2068" s="3"/>
      <c r="S2068" s="3"/>
    </row>
    <row r="2069" spans="8:19">
      <c r="H2069" s="1"/>
      <c r="I2069" s="1"/>
      <c r="J2069" s="1"/>
      <c r="K2069" s="1"/>
      <c r="L2069" s="1"/>
      <c r="M2069" s="1"/>
      <c r="N2069" s="1"/>
      <c r="O2069" s="1"/>
      <c r="P2069" s="3"/>
      <c r="Q2069" s="3"/>
      <c r="R2069" s="3"/>
      <c r="S2069" s="3"/>
    </row>
    <row r="2070" spans="8:19">
      <c r="H2070" s="1"/>
      <c r="I2070" s="1"/>
      <c r="J2070" s="1"/>
      <c r="K2070" s="1"/>
      <c r="L2070" s="1"/>
      <c r="M2070" s="1"/>
      <c r="N2070" s="1"/>
      <c r="O2070" s="1"/>
      <c r="P2070" s="3"/>
      <c r="Q2070" s="3"/>
      <c r="R2070" s="3"/>
      <c r="S2070" s="3"/>
    </row>
    <row r="2071" spans="8:19">
      <c r="H2071" s="1"/>
      <c r="I2071" s="1"/>
      <c r="J2071" s="1"/>
      <c r="K2071" s="1"/>
      <c r="L2071" s="1"/>
      <c r="M2071" s="1"/>
      <c r="N2071" s="1"/>
      <c r="O2071" s="1"/>
      <c r="P2071" s="3"/>
      <c r="Q2071" s="3"/>
      <c r="R2071" s="3"/>
      <c r="S2071" s="3"/>
    </row>
    <row r="2072" spans="8:19">
      <c r="H2072" s="1"/>
      <c r="I2072" s="1"/>
      <c r="J2072" s="1"/>
      <c r="K2072" s="1"/>
      <c r="L2072" s="1"/>
      <c r="M2072" s="1"/>
      <c r="N2072" s="1"/>
      <c r="O2072" s="1"/>
      <c r="P2072" s="3"/>
      <c r="Q2072" s="3"/>
      <c r="R2072" s="3"/>
      <c r="S2072" s="3"/>
    </row>
    <row r="2073" spans="8:19">
      <c r="H2073" s="1"/>
      <c r="I2073" s="1"/>
      <c r="J2073" s="1"/>
      <c r="K2073" s="1"/>
      <c r="L2073" s="1"/>
      <c r="M2073" s="1"/>
      <c r="N2073" s="1"/>
      <c r="O2073" s="1"/>
      <c r="P2073" s="3"/>
      <c r="Q2073" s="3"/>
      <c r="R2073" s="3"/>
      <c r="S2073" s="3"/>
    </row>
    <row r="2074" spans="8:19">
      <c r="H2074" s="1"/>
      <c r="I2074" s="1"/>
      <c r="J2074" s="1"/>
      <c r="K2074" s="1"/>
      <c r="L2074" s="1"/>
      <c r="M2074" s="1"/>
      <c r="N2074" s="1"/>
      <c r="O2074" s="1"/>
      <c r="P2074" s="3"/>
      <c r="Q2074" s="3"/>
      <c r="R2074" s="3"/>
      <c r="S2074" s="3"/>
    </row>
    <row r="2075" spans="8:19">
      <c r="H2075" s="1"/>
      <c r="I2075" s="1"/>
      <c r="J2075" s="1"/>
      <c r="K2075" s="1"/>
      <c r="L2075" s="1"/>
      <c r="M2075" s="1"/>
      <c r="N2075" s="1"/>
      <c r="O2075" s="1"/>
      <c r="P2075" s="3"/>
      <c r="Q2075" s="3"/>
      <c r="R2075" s="3"/>
      <c r="S2075" s="3"/>
    </row>
    <row r="2076" spans="8:19">
      <c r="H2076" s="1"/>
      <c r="I2076" s="1"/>
      <c r="J2076" s="1"/>
      <c r="K2076" s="1"/>
      <c r="L2076" s="1"/>
      <c r="M2076" s="1"/>
      <c r="N2076" s="1"/>
      <c r="O2076" s="1"/>
      <c r="P2076" s="3"/>
      <c r="Q2076" s="3"/>
      <c r="R2076" s="3"/>
      <c r="S2076" s="3"/>
    </row>
    <row r="2077" spans="8:19">
      <c r="H2077" s="1"/>
      <c r="I2077" s="1"/>
      <c r="J2077" s="1"/>
      <c r="K2077" s="1"/>
      <c r="L2077" s="1"/>
      <c r="M2077" s="1"/>
      <c r="N2077" s="1"/>
      <c r="O2077" s="1"/>
      <c r="P2077" s="3"/>
      <c r="Q2077" s="3"/>
      <c r="R2077" s="3"/>
      <c r="S2077" s="3"/>
    </row>
    <row r="2078" spans="8:19">
      <c r="H2078" s="1"/>
      <c r="I2078" s="1"/>
      <c r="J2078" s="1"/>
      <c r="K2078" s="1"/>
      <c r="L2078" s="1"/>
      <c r="M2078" s="1"/>
      <c r="N2078" s="1"/>
      <c r="O2078" s="1"/>
      <c r="P2078" s="3"/>
      <c r="Q2078" s="3"/>
      <c r="R2078" s="3"/>
      <c r="S2078" s="3"/>
    </row>
    <row r="2079" spans="8:19">
      <c r="H2079" s="1"/>
      <c r="I2079" s="1"/>
      <c r="J2079" s="1"/>
      <c r="K2079" s="1"/>
      <c r="L2079" s="1"/>
      <c r="M2079" s="1"/>
      <c r="N2079" s="1"/>
      <c r="O2079" s="1"/>
      <c r="P2079" s="3"/>
      <c r="Q2079" s="3"/>
      <c r="R2079" s="3"/>
      <c r="S2079" s="3"/>
    </row>
    <row r="2080" spans="8:19">
      <c r="H2080" s="1"/>
      <c r="I2080" s="1"/>
      <c r="J2080" s="1"/>
      <c r="K2080" s="1"/>
      <c r="L2080" s="1"/>
      <c r="M2080" s="1"/>
      <c r="N2080" s="1"/>
      <c r="O2080" s="1"/>
      <c r="P2080" s="3"/>
      <c r="Q2080" s="3"/>
      <c r="R2080" s="3"/>
      <c r="S2080" s="3"/>
    </row>
    <row r="2081" spans="8:19">
      <c r="H2081" s="1"/>
      <c r="I2081" s="1"/>
      <c r="J2081" s="1"/>
      <c r="K2081" s="1"/>
      <c r="L2081" s="1"/>
      <c r="M2081" s="1"/>
      <c r="N2081" s="1"/>
      <c r="O2081" s="1"/>
      <c r="P2081" s="3"/>
      <c r="Q2081" s="3"/>
      <c r="R2081" s="3"/>
      <c r="S2081" s="3"/>
    </row>
    <row r="2082" spans="8:19">
      <c r="H2082" s="1"/>
      <c r="I2082" s="1"/>
      <c r="J2082" s="1"/>
      <c r="K2082" s="1"/>
      <c r="L2082" s="1"/>
      <c r="M2082" s="1"/>
      <c r="N2082" s="1"/>
      <c r="O2082" s="1"/>
      <c r="P2082" s="3"/>
      <c r="Q2082" s="3"/>
      <c r="R2082" s="3"/>
      <c r="S2082" s="3"/>
    </row>
    <row r="2083" spans="8:19">
      <c r="H2083" s="1"/>
      <c r="I2083" s="1"/>
      <c r="J2083" s="1"/>
      <c r="K2083" s="1"/>
      <c r="L2083" s="1"/>
      <c r="M2083" s="1"/>
      <c r="N2083" s="1"/>
      <c r="O2083" s="1"/>
      <c r="P2083" s="3"/>
      <c r="Q2083" s="3"/>
      <c r="R2083" s="3"/>
      <c r="S2083" s="3"/>
    </row>
    <row r="2084" spans="8:19">
      <c r="H2084" s="1"/>
      <c r="I2084" s="1"/>
      <c r="J2084" s="1"/>
      <c r="K2084" s="1"/>
      <c r="L2084" s="1"/>
      <c r="M2084" s="1"/>
      <c r="N2084" s="1"/>
      <c r="O2084" s="1"/>
      <c r="P2084" s="3"/>
      <c r="Q2084" s="3"/>
      <c r="R2084" s="3"/>
      <c r="S2084" s="3"/>
    </row>
    <row r="2085" spans="8:19">
      <c r="H2085" s="1"/>
      <c r="I2085" s="1"/>
      <c r="J2085" s="1"/>
      <c r="K2085" s="1"/>
      <c r="L2085" s="1"/>
      <c r="M2085" s="1"/>
      <c r="N2085" s="1"/>
      <c r="O2085" s="1"/>
      <c r="P2085" s="3"/>
      <c r="Q2085" s="3"/>
      <c r="R2085" s="3"/>
      <c r="S2085" s="3"/>
    </row>
    <row r="2086" spans="8:19">
      <c r="H2086" s="1"/>
      <c r="I2086" s="1"/>
      <c r="J2086" s="1"/>
      <c r="K2086" s="1"/>
      <c r="L2086" s="1"/>
      <c r="M2086" s="1"/>
      <c r="N2086" s="1"/>
      <c r="O2086" s="1"/>
      <c r="P2086" s="3"/>
      <c r="Q2086" s="3"/>
      <c r="R2086" s="3"/>
      <c r="S2086" s="3"/>
    </row>
    <row r="2087" spans="8:19">
      <c r="H2087" s="1"/>
      <c r="I2087" s="1"/>
      <c r="J2087" s="1"/>
      <c r="K2087" s="1"/>
      <c r="L2087" s="1"/>
      <c r="M2087" s="1"/>
      <c r="N2087" s="1"/>
      <c r="O2087" s="1"/>
      <c r="P2087" s="3"/>
      <c r="Q2087" s="3"/>
      <c r="R2087" s="3"/>
      <c r="S2087" s="3"/>
    </row>
    <row r="2088" spans="8:19">
      <c r="H2088" s="1"/>
      <c r="I2088" s="1"/>
      <c r="J2088" s="1"/>
      <c r="K2088" s="1"/>
      <c r="L2088" s="1"/>
      <c r="M2088" s="1"/>
      <c r="N2088" s="1"/>
      <c r="O2088" s="1"/>
      <c r="P2088" s="3"/>
      <c r="Q2088" s="3"/>
      <c r="R2088" s="3"/>
      <c r="S2088" s="3"/>
    </row>
    <row r="2089" spans="8:19">
      <c r="H2089" s="1"/>
      <c r="I2089" s="1"/>
      <c r="J2089" s="1"/>
      <c r="K2089" s="1"/>
      <c r="L2089" s="1"/>
      <c r="M2089" s="1"/>
      <c r="N2089" s="1"/>
      <c r="O2089" s="1"/>
      <c r="P2089" s="3"/>
      <c r="Q2089" s="3"/>
      <c r="R2089" s="3"/>
      <c r="S2089" s="3"/>
    </row>
    <row r="2090" spans="8:19">
      <c r="H2090" s="1"/>
      <c r="I2090" s="1"/>
      <c r="J2090" s="1"/>
      <c r="K2090" s="1"/>
      <c r="L2090" s="1"/>
      <c r="M2090" s="1"/>
      <c r="N2090" s="1"/>
      <c r="O2090" s="1"/>
      <c r="P2090" s="3"/>
      <c r="Q2090" s="3"/>
      <c r="R2090" s="3"/>
      <c r="S2090" s="3"/>
    </row>
    <row r="2091" spans="8:19">
      <c r="H2091" s="1"/>
      <c r="I2091" s="1"/>
      <c r="J2091" s="1"/>
      <c r="K2091" s="1"/>
      <c r="L2091" s="1"/>
      <c r="M2091" s="1"/>
      <c r="N2091" s="1"/>
      <c r="O2091" s="1"/>
      <c r="P2091" s="3"/>
      <c r="Q2091" s="3"/>
      <c r="R2091" s="3"/>
      <c r="S2091" s="3"/>
    </row>
    <row r="2092" spans="8:19">
      <c r="H2092" s="1"/>
      <c r="I2092" s="1"/>
      <c r="J2092" s="1"/>
      <c r="K2092" s="1"/>
      <c r="L2092" s="1"/>
      <c r="M2092" s="1"/>
      <c r="N2092" s="1"/>
      <c r="O2092" s="1"/>
      <c r="P2092" s="3"/>
      <c r="Q2092" s="3"/>
      <c r="R2092" s="3"/>
      <c r="S2092" s="3"/>
    </row>
    <row r="2093" spans="8:19">
      <c r="H2093" s="1"/>
      <c r="I2093" s="1"/>
      <c r="J2093" s="1"/>
      <c r="K2093" s="1"/>
      <c r="L2093" s="1"/>
      <c r="M2093" s="1"/>
      <c r="N2093" s="1"/>
      <c r="O2093" s="1"/>
      <c r="P2093" s="3"/>
      <c r="Q2093" s="3"/>
      <c r="R2093" s="3"/>
      <c r="S2093" s="3"/>
    </row>
    <row r="2094" spans="8:19">
      <c r="H2094" s="1"/>
      <c r="I2094" s="1"/>
      <c r="J2094" s="1"/>
      <c r="K2094" s="1"/>
      <c r="L2094" s="1"/>
      <c r="M2094" s="1"/>
      <c r="N2094" s="1"/>
      <c r="O2094" s="1"/>
      <c r="P2094" s="3"/>
      <c r="Q2094" s="3"/>
      <c r="R2094" s="3"/>
      <c r="S2094" s="3"/>
    </row>
    <row r="2095" spans="8:19">
      <c r="H2095" s="1"/>
      <c r="I2095" s="1"/>
      <c r="J2095" s="1"/>
      <c r="K2095" s="1"/>
      <c r="L2095" s="1"/>
      <c r="M2095" s="1"/>
      <c r="N2095" s="1"/>
      <c r="O2095" s="1"/>
      <c r="P2095" s="3"/>
      <c r="Q2095" s="3"/>
      <c r="R2095" s="3"/>
      <c r="S2095" s="3"/>
    </row>
    <row r="2096" spans="8:19">
      <c r="H2096" s="1"/>
      <c r="I2096" s="1"/>
      <c r="J2096" s="1"/>
      <c r="K2096" s="1"/>
      <c r="L2096" s="1"/>
      <c r="M2096" s="1"/>
      <c r="N2096" s="1"/>
      <c r="O2096" s="1"/>
      <c r="P2096" s="3"/>
      <c r="Q2096" s="3"/>
      <c r="R2096" s="3"/>
      <c r="S2096" s="3"/>
    </row>
    <row r="2097" spans="8:19">
      <c r="H2097" s="1"/>
      <c r="I2097" s="1"/>
      <c r="J2097" s="1"/>
      <c r="K2097" s="1"/>
      <c r="L2097" s="1"/>
      <c r="M2097" s="1"/>
      <c r="N2097" s="1"/>
      <c r="O2097" s="1"/>
      <c r="P2097" s="3"/>
      <c r="Q2097" s="3"/>
      <c r="R2097" s="3"/>
      <c r="S2097" s="3"/>
    </row>
    <row r="2098" spans="8:19">
      <c r="H2098" s="1"/>
      <c r="I2098" s="1"/>
      <c r="J2098" s="1"/>
      <c r="K2098" s="1"/>
      <c r="L2098" s="1"/>
      <c r="M2098" s="1"/>
      <c r="N2098" s="1"/>
      <c r="O2098" s="1"/>
      <c r="P2098" s="3"/>
      <c r="Q2098" s="3"/>
      <c r="R2098" s="3"/>
      <c r="S2098" s="3"/>
    </row>
    <row r="2099" spans="8:19">
      <c r="H2099" s="1"/>
      <c r="I2099" s="1"/>
      <c r="J2099" s="1"/>
      <c r="K2099" s="1"/>
      <c r="L2099" s="1"/>
      <c r="M2099" s="1"/>
      <c r="N2099" s="1"/>
      <c r="O2099" s="1"/>
      <c r="P2099" s="3"/>
      <c r="Q2099" s="3"/>
      <c r="R2099" s="3"/>
      <c r="S2099" s="3"/>
    </row>
    <row r="2100" spans="8:19">
      <c r="H2100" s="1"/>
      <c r="I2100" s="1"/>
      <c r="J2100" s="1"/>
      <c r="K2100" s="1"/>
      <c r="L2100" s="1"/>
      <c r="M2100" s="1"/>
      <c r="N2100" s="1"/>
      <c r="O2100" s="1"/>
      <c r="P2100" s="3"/>
      <c r="Q2100" s="3"/>
      <c r="R2100" s="3"/>
      <c r="S2100" s="3"/>
    </row>
    <row r="2101" spans="8:19">
      <c r="H2101" s="1"/>
      <c r="I2101" s="1"/>
      <c r="J2101" s="1"/>
      <c r="K2101" s="1"/>
      <c r="L2101" s="1"/>
      <c r="M2101" s="1"/>
      <c r="N2101" s="1"/>
      <c r="O2101" s="1"/>
      <c r="P2101" s="3"/>
      <c r="Q2101" s="3"/>
      <c r="R2101" s="3"/>
      <c r="S2101" s="3"/>
    </row>
    <row r="2102" spans="8:19">
      <c r="H2102" s="1"/>
      <c r="I2102" s="1"/>
      <c r="J2102" s="1"/>
      <c r="K2102" s="1"/>
      <c r="L2102" s="1"/>
      <c r="M2102" s="1"/>
      <c r="N2102" s="1"/>
      <c r="O2102" s="1"/>
      <c r="P2102" s="3"/>
      <c r="Q2102" s="3"/>
      <c r="R2102" s="3"/>
      <c r="S2102" s="3"/>
    </row>
    <row r="2103" spans="8:19">
      <c r="H2103" s="1"/>
      <c r="I2103" s="1"/>
      <c r="J2103" s="1"/>
      <c r="K2103" s="1"/>
      <c r="L2103" s="1"/>
      <c r="M2103" s="1"/>
      <c r="N2103" s="1"/>
      <c r="O2103" s="1"/>
      <c r="P2103" s="3"/>
      <c r="Q2103" s="3"/>
      <c r="R2103" s="3"/>
      <c r="S2103" s="3"/>
    </row>
    <row r="2104" spans="8:19">
      <c r="H2104" s="1"/>
      <c r="I2104" s="1"/>
      <c r="J2104" s="1"/>
      <c r="K2104" s="1"/>
      <c r="L2104" s="1"/>
      <c r="M2104" s="1"/>
      <c r="N2104" s="1"/>
      <c r="O2104" s="1"/>
      <c r="P2104" s="3"/>
      <c r="Q2104" s="3"/>
      <c r="R2104" s="3"/>
      <c r="S2104" s="3"/>
    </row>
    <row r="2105" spans="8:19">
      <c r="H2105" s="1"/>
      <c r="I2105" s="1"/>
      <c r="J2105" s="1"/>
      <c r="K2105" s="1"/>
      <c r="L2105" s="1"/>
      <c r="M2105" s="1"/>
      <c r="N2105" s="1"/>
      <c r="O2105" s="1"/>
      <c r="P2105" s="3"/>
      <c r="Q2105" s="3"/>
      <c r="R2105" s="3"/>
      <c r="S2105" s="3"/>
    </row>
    <row r="2106" spans="8:19">
      <c r="H2106" s="1"/>
      <c r="I2106" s="1"/>
      <c r="J2106" s="1"/>
      <c r="K2106" s="1"/>
      <c r="L2106" s="1"/>
      <c r="M2106" s="1"/>
      <c r="N2106" s="1"/>
      <c r="O2106" s="1"/>
      <c r="P2106" s="3"/>
      <c r="Q2106" s="3"/>
      <c r="R2106" s="3"/>
      <c r="S2106" s="3"/>
    </row>
    <row r="2107" spans="8:19">
      <c r="H2107" s="1"/>
      <c r="I2107" s="1"/>
      <c r="J2107" s="1"/>
      <c r="K2107" s="1"/>
      <c r="L2107" s="1"/>
      <c r="M2107" s="1"/>
      <c r="N2107" s="1"/>
      <c r="O2107" s="1"/>
      <c r="P2107" s="3"/>
      <c r="Q2107" s="3"/>
      <c r="R2107" s="3"/>
      <c r="S2107" s="3"/>
    </row>
    <row r="2108" spans="8:19">
      <c r="H2108" s="1"/>
      <c r="I2108" s="1"/>
      <c r="J2108" s="1"/>
      <c r="K2108" s="1"/>
      <c r="L2108" s="1"/>
      <c r="M2108" s="1"/>
      <c r="N2108" s="1"/>
      <c r="O2108" s="1"/>
      <c r="P2108" s="3"/>
      <c r="Q2108" s="3"/>
      <c r="R2108" s="3"/>
      <c r="S2108" s="3"/>
    </row>
    <row r="2109" spans="8:19">
      <c r="H2109" s="1"/>
      <c r="I2109" s="1"/>
      <c r="J2109" s="1"/>
      <c r="K2109" s="1"/>
      <c r="L2109" s="1"/>
      <c r="M2109" s="1"/>
      <c r="N2109" s="1"/>
      <c r="O2109" s="1"/>
      <c r="P2109" s="3"/>
      <c r="Q2109" s="3"/>
      <c r="R2109" s="3"/>
      <c r="S2109" s="3"/>
    </row>
    <row r="2110" spans="8:19">
      <c r="H2110" s="1"/>
      <c r="I2110" s="1"/>
      <c r="J2110" s="1"/>
      <c r="K2110" s="1"/>
      <c r="L2110" s="1"/>
      <c r="M2110" s="1"/>
      <c r="N2110" s="1"/>
      <c r="O2110" s="1"/>
      <c r="P2110" s="3"/>
      <c r="Q2110" s="3"/>
      <c r="R2110" s="3"/>
      <c r="S2110" s="3"/>
    </row>
    <row r="2111" spans="8:19">
      <c r="H2111" s="1"/>
      <c r="I2111" s="1"/>
      <c r="J2111" s="1"/>
      <c r="K2111" s="1"/>
      <c r="L2111" s="1"/>
      <c r="M2111" s="1"/>
      <c r="N2111" s="1"/>
      <c r="O2111" s="1"/>
      <c r="P2111" s="3"/>
      <c r="Q2111" s="3"/>
      <c r="R2111" s="3"/>
      <c r="S2111" s="3"/>
    </row>
    <row r="2112" spans="8:19">
      <c r="H2112" s="1"/>
      <c r="I2112" s="1"/>
      <c r="J2112" s="1"/>
      <c r="K2112" s="1"/>
      <c r="L2112" s="1"/>
      <c r="M2112" s="1"/>
      <c r="N2112" s="1"/>
      <c r="O2112" s="1"/>
      <c r="P2112" s="3"/>
      <c r="Q2112" s="3"/>
      <c r="R2112" s="3"/>
      <c r="S2112" s="3"/>
    </row>
    <row r="2113" spans="8:19">
      <c r="H2113" s="1"/>
      <c r="I2113" s="1"/>
      <c r="J2113" s="1"/>
      <c r="K2113" s="1"/>
      <c r="L2113" s="1"/>
      <c r="M2113" s="1"/>
      <c r="N2113" s="1"/>
      <c r="O2113" s="1"/>
      <c r="P2113" s="3"/>
      <c r="Q2113" s="3"/>
      <c r="R2113" s="3"/>
      <c r="S2113" s="3"/>
    </row>
    <row r="2114" spans="8:19">
      <c r="H2114" s="1"/>
      <c r="I2114" s="1"/>
      <c r="J2114" s="1"/>
      <c r="K2114" s="1"/>
      <c r="L2114" s="1"/>
      <c r="M2114" s="1"/>
      <c r="N2114" s="1"/>
      <c r="O2114" s="1"/>
      <c r="P2114" s="3"/>
      <c r="Q2114" s="3"/>
      <c r="R2114" s="3"/>
      <c r="S2114" s="3"/>
    </row>
    <row r="2115" spans="8:19">
      <c r="H2115" s="1"/>
      <c r="I2115" s="1"/>
      <c r="J2115" s="1"/>
      <c r="K2115" s="1"/>
      <c r="L2115" s="1"/>
      <c r="M2115" s="1"/>
      <c r="N2115" s="1"/>
      <c r="O2115" s="1"/>
      <c r="P2115" s="3"/>
      <c r="Q2115" s="3"/>
      <c r="R2115" s="3"/>
      <c r="S2115" s="3"/>
    </row>
    <row r="2116" spans="8:19">
      <c r="H2116" s="1"/>
      <c r="I2116" s="1"/>
      <c r="J2116" s="1"/>
      <c r="K2116" s="1"/>
      <c r="L2116" s="1"/>
      <c r="M2116" s="1"/>
      <c r="N2116" s="1"/>
      <c r="O2116" s="1"/>
      <c r="P2116" s="3"/>
      <c r="Q2116" s="3"/>
      <c r="R2116" s="3"/>
      <c r="S2116" s="3"/>
    </row>
    <row r="2117" spans="8:19">
      <c r="H2117" s="1"/>
      <c r="I2117" s="1"/>
      <c r="J2117" s="1"/>
      <c r="K2117" s="1"/>
      <c r="L2117" s="1"/>
      <c r="M2117" s="1"/>
      <c r="N2117" s="1"/>
      <c r="O2117" s="1"/>
      <c r="P2117" s="3"/>
      <c r="Q2117" s="3"/>
      <c r="R2117" s="3"/>
      <c r="S2117" s="3"/>
    </row>
    <row r="2118" spans="8:19">
      <c r="H2118" s="1"/>
      <c r="I2118" s="1"/>
      <c r="J2118" s="1"/>
      <c r="K2118" s="1"/>
      <c r="L2118" s="1"/>
      <c r="M2118" s="1"/>
      <c r="N2118" s="1"/>
      <c r="O2118" s="1"/>
      <c r="P2118" s="3"/>
      <c r="Q2118" s="3"/>
      <c r="R2118" s="3"/>
      <c r="S2118" s="3"/>
    </row>
    <row r="2119" spans="8:19">
      <c r="H2119" s="1"/>
      <c r="I2119" s="1"/>
      <c r="J2119" s="1"/>
      <c r="K2119" s="1"/>
      <c r="L2119" s="1"/>
      <c r="M2119" s="1"/>
      <c r="N2119" s="1"/>
      <c r="O2119" s="1"/>
      <c r="P2119" s="3"/>
      <c r="Q2119" s="3"/>
      <c r="R2119" s="3"/>
      <c r="S2119" s="3"/>
    </row>
    <row r="2120" spans="8:19">
      <c r="H2120" s="1"/>
      <c r="I2120" s="1"/>
      <c r="J2120" s="1"/>
      <c r="K2120" s="1"/>
      <c r="L2120" s="1"/>
      <c r="M2120" s="1"/>
      <c r="N2120" s="1"/>
      <c r="O2120" s="1"/>
      <c r="P2120" s="3"/>
      <c r="Q2120" s="3"/>
      <c r="R2120" s="3"/>
      <c r="S2120" s="3"/>
    </row>
    <row r="2121" spans="8:19">
      <c r="H2121" s="1"/>
      <c r="I2121" s="1"/>
      <c r="J2121" s="1"/>
      <c r="K2121" s="1"/>
      <c r="L2121" s="1"/>
      <c r="M2121" s="1"/>
      <c r="N2121" s="1"/>
      <c r="O2121" s="1"/>
      <c r="P2121" s="3"/>
      <c r="Q2121" s="3"/>
      <c r="R2121" s="3"/>
      <c r="S2121" s="3"/>
    </row>
    <row r="2122" spans="8:19">
      <c r="H2122" s="1"/>
      <c r="I2122" s="1"/>
      <c r="J2122" s="1"/>
      <c r="K2122" s="1"/>
      <c r="L2122" s="1"/>
      <c r="M2122" s="1"/>
      <c r="N2122" s="1"/>
      <c r="O2122" s="1"/>
      <c r="P2122" s="3"/>
      <c r="Q2122" s="3"/>
      <c r="R2122" s="3"/>
      <c r="S2122" s="3"/>
    </row>
    <row r="2123" spans="8:19">
      <c r="H2123" s="1"/>
      <c r="I2123" s="1"/>
      <c r="J2123" s="1"/>
      <c r="K2123" s="1"/>
      <c r="L2123" s="1"/>
      <c r="M2123" s="1"/>
      <c r="N2123" s="1"/>
      <c r="O2123" s="1"/>
      <c r="P2123" s="3"/>
      <c r="Q2123" s="3"/>
      <c r="R2123" s="3"/>
      <c r="S2123" s="3"/>
    </row>
    <row r="2124" spans="8:19">
      <c r="H2124" s="1"/>
      <c r="I2124" s="1"/>
      <c r="J2124" s="1"/>
      <c r="K2124" s="1"/>
      <c r="L2124" s="1"/>
      <c r="M2124" s="1"/>
      <c r="N2124" s="1"/>
      <c r="O2124" s="1"/>
      <c r="P2124" s="3"/>
      <c r="Q2124" s="3"/>
      <c r="R2124" s="3"/>
      <c r="S2124" s="3"/>
    </row>
    <row r="2125" spans="8:19">
      <c r="H2125" s="1"/>
      <c r="I2125" s="1"/>
      <c r="J2125" s="1"/>
      <c r="K2125" s="1"/>
      <c r="L2125" s="1"/>
      <c r="M2125" s="1"/>
      <c r="N2125" s="1"/>
      <c r="O2125" s="1"/>
      <c r="P2125" s="3"/>
      <c r="Q2125" s="3"/>
      <c r="R2125" s="3"/>
      <c r="S2125" s="3"/>
    </row>
    <row r="2126" spans="8:19">
      <c r="H2126" s="1"/>
      <c r="I2126" s="1"/>
      <c r="J2126" s="1"/>
      <c r="K2126" s="1"/>
      <c r="L2126" s="1"/>
      <c r="M2126" s="1"/>
      <c r="N2126" s="1"/>
      <c r="O2126" s="1"/>
      <c r="P2126" s="3"/>
      <c r="Q2126" s="3"/>
      <c r="R2126" s="3"/>
      <c r="S2126" s="3"/>
    </row>
    <row r="2127" spans="8:19">
      <c r="H2127" s="1"/>
      <c r="I2127" s="1"/>
      <c r="J2127" s="1"/>
      <c r="K2127" s="1"/>
      <c r="L2127" s="1"/>
      <c r="M2127" s="1"/>
      <c r="N2127" s="1"/>
      <c r="O2127" s="1"/>
      <c r="P2127" s="3"/>
      <c r="Q2127" s="3"/>
      <c r="R2127" s="3"/>
      <c r="S2127" s="3"/>
    </row>
    <row r="2128" spans="8:19">
      <c r="H2128" s="1"/>
      <c r="I2128" s="1"/>
      <c r="J2128" s="1"/>
      <c r="K2128" s="1"/>
      <c r="L2128" s="1"/>
      <c r="M2128" s="1"/>
      <c r="N2128" s="1"/>
      <c r="O2128" s="1"/>
      <c r="P2128" s="3"/>
      <c r="Q2128" s="3"/>
      <c r="R2128" s="3"/>
      <c r="S2128" s="3"/>
    </row>
    <row r="2129" spans="8:19">
      <c r="H2129" s="1"/>
      <c r="I2129" s="1"/>
      <c r="J2129" s="1"/>
      <c r="K2129" s="1"/>
      <c r="L2129" s="1"/>
      <c r="M2129" s="1"/>
      <c r="N2129" s="1"/>
      <c r="O2129" s="1"/>
      <c r="P2129" s="3"/>
      <c r="Q2129" s="3"/>
      <c r="R2129" s="3"/>
      <c r="S2129" s="3"/>
    </row>
    <row r="2130" spans="8:19">
      <c r="H2130" s="1"/>
      <c r="I2130" s="1"/>
      <c r="J2130" s="1"/>
      <c r="K2130" s="1"/>
      <c r="L2130" s="1"/>
      <c r="M2130" s="1"/>
      <c r="N2130" s="1"/>
      <c r="O2130" s="1"/>
      <c r="P2130" s="3"/>
      <c r="Q2130" s="3"/>
      <c r="R2130" s="3"/>
      <c r="S2130" s="3"/>
    </row>
    <row r="2131" spans="8:19">
      <c r="H2131" s="1"/>
      <c r="I2131" s="1"/>
      <c r="J2131" s="1"/>
      <c r="K2131" s="1"/>
      <c r="L2131" s="1"/>
      <c r="M2131" s="1"/>
      <c r="N2131" s="1"/>
      <c r="O2131" s="1"/>
      <c r="P2131" s="3"/>
      <c r="Q2131" s="3"/>
      <c r="R2131" s="3"/>
      <c r="S2131" s="3"/>
    </row>
    <row r="2132" spans="8:19">
      <c r="H2132" s="1"/>
      <c r="I2132" s="1"/>
      <c r="J2132" s="1"/>
      <c r="K2132" s="1"/>
      <c r="L2132" s="1"/>
      <c r="M2132" s="1"/>
      <c r="N2132" s="1"/>
      <c r="O2132" s="1"/>
      <c r="P2132" s="3"/>
      <c r="Q2132" s="3"/>
      <c r="R2132" s="3"/>
      <c r="S2132" s="3"/>
    </row>
    <row r="2133" spans="8:19">
      <c r="H2133" s="1"/>
      <c r="I2133" s="1"/>
      <c r="J2133" s="1"/>
      <c r="K2133" s="1"/>
      <c r="L2133" s="1"/>
      <c r="M2133" s="1"/>
      <c r="N2133" s="1"/>
      <c r="O2133" s="1"/>
      <c r="P2133" s="3"/>
      <c r="Q2133" s="3"/>
      <c r="R2133" s="3"/>
      <c r="S2133" s="3"/>
    </row>
    <row r="2134" spans="8:19">
      <c r="H2134" s="1"/>
      <c r="I2134" s="1"/>
      <c r="J2134" s="1"/>
      <c r="K2134" s="1"/>
      <c r="L2134" s="1"/>
      <c r="M2134" s="1"/>
      <c r="N2134" s="1"/>
      <c r="O2134" s="1"/>
      <c r="P2134" s="3"/>
      <c r="Q2134" s="3"/>
      <c r="R2134" s="3"/>
      <c r="S2134" s="3"/>
    </row>
    <row r="2135" spans="8:19">
      <c r="H2135" s="1"/>
      <c r="I2135" s="1"/>
      <c r="J2135" s="1"/>
      <c r="K2135" s="1"/>
      <c r="L2135" s="1"/>
      <c r="M2135" s="1"/>
      <c r="N2135" s="1"/>
      <c r="O2135" s="1"/>
      <c r="P2135" s="3"/>
      <c r="Q2135" s="3"/>
      <c r="R2135" s="3"/>
      <c r="S2135" s="3"/>
    </row>
    <row r="2136" spans="8:19">
      <c r="H2136" s="1"/>
      <c r="I2136" s="1"/>
      <c r="J2136" s="1"/>
      <c r="K2136" s="1"/>
      <c r="L2136" s="1"/>
      <c r="M2136" s="1"/>
      <c r="N2136" s="1"/>
      <c r="O2136" s="1"/>
      <c r="P2136" s="3"/>
      <c r="Q2136" s="3"/>
      <c r="R2136" s="3"/>
      <c r="S2136" s="3"/>
    </row>
    <row r="2137" spans="8:19">
      <c r="H2137" s="1"/>
      <c r="I2137" s="1"/>
      <c r="J2137" s="1"/>
      <c r="K2137" s="1"/>
      <c r="L2137" s="1"/>
      <c r="M2137" s="1"/>
      <c r="N2137" s="1"/>
      <c r="O2137" s="1"/>
      <c r="P2137" s="3"/>
      <c r="Q2137" s="3"/>
      <c r="R2137" s="3"/>
      <c r="S2137" s="3"/>
    </row>
    <row r="2138" spans="8:19">
      <c r="H2138" s="1"/>
      <c r="I2138" s="1"/>
      <c r="J2138" s="1"/>
      <c r="K2138" s="1"/>
      <c r="L2138" s="1"/>
      <c r="M2138" s="1"/>
      <c r="N2138" s="1"/>
      <c r="O2138" s="1"/>
      <c r="P2138" s="3"/>
      <c r="Q2138" s="3"/>
      <c r="R2138" s="3"/>
      <c r="S2138" s="3"/>
    </row>
    <row r="2139" spans="8:19">
      <c r="H2139" s="1"/>
      <c r="I2139" s="1"/>
      <c r="J2139" s="1"/>
      <c r="K2139" s="1"/>
      <c r="L2139" s="1"/>
      <c r="M2139" s="1"/>
      <c r="N2139" s="1"/>
      <c r="O2139" s="1"/>
      <c r="P2139" s="3"/>
      <c r="Q2139" s="3"/>
      <c r="R2139" s="3"/>
      <c r="S2139" s="3"/>
    </row>
    <row r="2140" spans="8:19">
      <c r="H2140" s="1"/>
      <c r="I2140" s="1"/>
      <c r="J2140" s="1"/>
      <c r="K2140" s="1"/>
      <c r="L2140" s="1"/>
      <c r="M2140" s="1"/>
      <c r="N2140" s="1"/>
      <c r="O2140" s="1"/>
      <c r="P2140" s="3"/>
      <c r="Q2140" s="3"/>
      <c r="R2140" s="3"/>
      <c r="S2140" s="3"/>
    </row>
    <row r="2141" spans="8:19">
      <c r="H2141" s="1"/>
      <c r="I2141" s="1"/>
      <c r="J2141" s="1"/>
      <c r="K2141" s="1"/>
      <c r="L2141" s="1"/>
      <c r="M2141" s="1"/>
      <c r="N2141" s="1"/>
      <c r="O2141" s="1"/>
      <c r="P2141" s="3"/>
      <c r="Q2141" s="3"/>
      <c r="R2141" s="3"/>
      <c r="S2141" s="3"/>
    </row>
    <row r="2142" spans="8:19">
      <c r="H2142" s="1"/>
      <c r="I2142" s="1"/>
      <c r="J2142" s="1"/>
      <c r="K2142" s="1"/>
      <c r="L2142" s="1"/>
      <c r="M2142" s="1"/>
      <c r="N2142" s="1"/>
      <c r="O2142" s="1"/>
      <c r="P2142" s="3"/>
      <c r="Q2142" s="3"/>
      <c r="R2142" s="3"/>
      <c r="S2142" s="3"/>
    </row>
    <row r="2143" spans="8:19">
      <c r="H2143" s="1"/>
      <c r="I2143" s="1"/>
      <c r="J2143" s="1"/>
      <c r="K2143" s="1"/>
      <c r="L2143" s="1"/>
      <c r="M2143" s="1"/>
      <c r="N2143" s="1"/>
      <c r="O2143" s="1"/>
      <c r="P2143" s="3"/>
      <c r="Q2143" s="3"/>
      <c r="R2143" s="3"/>
      <c r="S2143" s="3"/>
    </row>
    <row r="2144" spans="8:19">
      <c r="H2144" s="1"/>
      <c r="I2144" s="1"/>
      <c r="J2144" s="1"/>
      <c r="K2144" s="1"/>
      <c r="L2144" s="1"/>
      <c r="M2144" s="1"/>
      <c r="N2144" s="1"/>
      <c r="O2144" s="1"/>
      <c r="P2144" s="3"/>
      <c r="Q2144" s="3"/>
      <c r="R2144" s="3"/>
      <c r="S2144" s="3"/>
    </row>
    <row r="2145" spans="8:19">
      <c r="H2145" s="1"/>
      <c r="I2145" s="1"/>
      <c r="J2145" s="1"/>
      <c r="K2145" s="1"/>
      <c r="L2145" s="1"/>
      <c r="M2145" s="1"/>
      <c r="N2145" s="1"/>
      <c r="O2145" s="1"/>
      <c r="P2145" s="3"/>
      <c r="Q2145" s="3"/>
      <c r="R2145" s="3"/>
      <c r="S2145" s="3"/>
    </row>
    <row r="2146" spans="8:19">
      <c r="H2146" s="1"/>
      <c r="I2146" s="1"/>
      <c r="J2146" s="1"/>
      <c r="K2146" s="1"/>
      <c r="L2146" s="1"/>
      <c r="M2146" s="1"/>
      <c r="N2146" s="1"/>
      <c r="O2146" s="1"/>
      <c r="P2146" s="3"/>
      <c r="Q2146" s="3"/>
      <c r="R2146" s="3"/>
      <c r="S2146" s="3"/>
    </row>
    <row r="2147" spans="8:19">
      <c r="H2147" s="1"/>
      <c r="I2147" s="1"/>
      <c r="J2147" s="1"/>
      <c r="K2147" s="1"/>
      <c r="L2147" s="1"/>
      <c r="M2147" s="1"/>
      <c r="N2147" s="1"/>
      <c r="O2147" s="1"/>
      <c r="P2147" s="3"/>
      <c r="Q2147" s="3"/>
      <c r="R2147" s="3"/>
      <c r="S2147" s="3"/>
    </row>
    <row r="2148" spans="8:19">
      <c r="H2148" s="1"/>
      <c r="I2148" s="1"/>
      <c r="J2148" s="1"/>
      <c r="K2148" s="1"/>
      <c r="L2148" s="1"/>
      <c r="M2148" s="1"/>
      <c r="N2148" s="1"/>
      <c r="O2148" s="1"/>
      <c r="P2148" s="3"/>
      <c r="Q2148" s="3"/>
      <c r="R2148" s="3"/>
      <c r="S2148" s="3"/>
    </row>
    <row r="2149" spans="8:19">
      <c r="H2149" s="1"/>
      <c r="I2149" s="1"/>
      <c r="J2149" s="1"/>
      <c r="K2149" s="1"/>
      <c r="L2149" s="1"/>
      <c r="M2149" s="1"/>
      <c r="N2149" s="1"/>
      <c r="O2149" s="1"/>
      <c r="P2149" s="3"/>
      <c r="Q2149" s="3"/>
      <c r="R2149" s="3"/>
      <c r="S2149" s="3"/>
    </row>
    <row r="2150" spans="8:19">
      <c r="H2150" s="1"/>
      <c r="I2150" s="1"/>
      <c r="J2150" s="1"/>
      <c r="K2150" s="1"/>
      <c r="L2150" s="1"/>
      <c r="M2150" s="1"/>
      <c r="N2150" s="1"/>
      <c r="O2150" s="1"/>
      <c r="P2150" s="3"/>
      <c r="Q2150" s="3"/>
      <c r="R2150" s="3"/>
      <c r="S2150" s="3"/>
    </row>
    <row r="2151" spans="8:19">
      <c r="H2151" s="1"/>
      <c r="I2151" s="1"/>
      <c r="J2151" s="1"/>
      <c r="K2151" s="1"/>
      <c r="L2151" s="1"/>
      <c r="M2151" s="1"/>
      <c r="N2151" s="1"/>
      <c r="O2151" s="1"/>
      <c r="P2151" s="3"/>
      <c r="Q2151" s="3"/>
      <c r="R2151" s="3"/>
      <c r="S2151" s="3"/>
    </row>
    <row r="2152" spans="8:19">
      <c r="H2152" s="1"/>
      <c r="I2152" s="1"/>
      <c r="J2152" s="1"/>
      <c r="K2152" s="1"/>
      <c r="L2152" s="1"/>
      <c r="M2152" s="1"/>
      <c r="N2152" s="1"/>
      <c r="O2152" s="1"/>
      <c r="P2152" s="3"/>
      <c r="Q2152" s="3"/>
      <c r="R2152" s="3"/>
      <c r="S2152" s="3"/>
    </row>
    <row r="2153" spans="8:19">
      <c r="H2153" s="1"/>
      <c r="I2153" s="1"/>
      <c r="J2153" s="1"/>
      <c r="K2153" s="1"/>
      <c r="L2153" s="1"/>
      <c r="M2153" s="1"/>
      <c r="N2153" s="1"/>
      <c r="O2153" s="1"/>
      <c r="P2153" s="3"/>
      <c r="Q2153" s="3"/>
      <c r="R2153" s="3"/>
      <c r="S2153" s="3"/>
    </row>
    <row r="2154" spans="8:19">
      <c r="H2154" s="1"/>
      <c r="I2154" s="1"/>
      <c r="J2154" s="1"/>
      <c r="K2154" s="1"/>
      <c r="L2154" s="1"/>
      <c r="M2154" s="1"/>
      <c r="N2154" s="1"/>
      <c r="O2154" s="1"/>
      <c r="P2154" s="3"/>
      <c r="Q2154" s="3"/>
      <c r="R2154" s="3"/>
      <c r="S2154" s="3"/>
    </row>
    <row r="2155" spans="8:19">
      <c r="H2155" s="1"/>
      <c r="I2155" s="1"/>
      <c r="J2155" s="1"/>
      <c r="K2155" s="1"/>
      <c r="L2155" s="1"/>
      <c r="M2155" s="1"/>
      <c r="N2155" s="1"/>
      <c r="O2155" s="1"/>
      <c r="P2155" s="3"/>
      <c r="Q2155" s="3"/>
      <c r="R2155" s="3"/>
      <c r="S2155" s="3"/>
    </row>
    <row r="2156" spans="8:19">
      <c r="H2156" s="1"/>
      <c r="I2156" s="1"/>
      <c r="J2156" s="1"/>
      <c r="K2156" s="1"/>
      <c r="L2156" s="1"/>
      <c r="M2156" s="1"/>
      <c r="N2156" s="1"/>
      <c r="O2156" s="1"/>
      <c r="P2156" s="3"/>
      <c r="Q2156" s="3"/>
      <c r="R2156" s="3"/>
      <c r="S2156" s="3"/>
    </row>
    <row r="2157" spans="8:19">
      <c r="H2157" s="1"/>
      <c r="I2157" s="1"/>
      <c r="J2157" s="1"/>
      <c r="K2157" s="1"/>
      <c r="L2157" s="1"/>
      <c r="M2157" s="1"/>
      <c r="N2157" s="1"/>
      <c r="O2157" s="1"/>
      <c r="P2157" s="3"/>
      <c r="Q2157" s="3"/>
      <c r="R2157" s="3"/>
      <c r="S2157" s="3"/>
    </row>
    <row r="2158" spans="8:19">
      <c r="H2158" s="1"/>
      <c r="I2158" s="1"/>
      <c r="J2158" s="1"/>
      <c r="K2158" s="1"/>
      <c r="L2158" s="1"/>
      <c r="M2158" s="1"/>
      <c r="N2158" s="1"/>
      <c r="O2158" s="1"/>
      <c r="P2158" s="3"/>
      <c r="Q2158" s="3"/>
      <c r="R2158" s="3"/>
      <c r="S2158" s="3"/>
    </row>
    <row r="2159" spans="8:19">
      <c r="H2159" s="1"/>
      <c r="I2159" s="1"/>
      <c r="J2159" s="1"/>
      <c r="K2159" s="1"/>
      <c r="L2159" s="1"/>
      <c r="M2159" s="1"/>
      <c r="N2159" s="1"/>
      <c r="O2159" s="1"/>
      <c r="P2159" s="3"/>
      <c r="Q2159" s="3"/>
      <c r="R2159" s="3"/>
      <c r="S2159" s="3"/>
    </row>
    <row r="2160" spans="8:19">
      <c r="H2160" s="1"/>
      <c r="I2160" s="1"/>
      <c r="J2160" s="1"/>
      <c r="K2160" s="1"/>
      <c r="L2160" s="1"/>
      <c r="M2160" s="1"/>
      <c r="N2160" s="1"/>
      <c r="O2160" s="1"/>
      <c r="P2160" s="3"/>
      <c r="Q2160" s="3"/>
      <c r="R2160" s="3"/>
      <c r="S2160" s="3"/>
    </row>
    <row r="2161" spans="8:19">
      <c r="H2161" s="1"/>
      <c r="I2161" s="1"/>
      <c r="J2161" s="1"/>
      <c r="K2161" s="1"/>
      <c r="L2161" s="1"/>
      <c r="M2161" s="1"/>
      <c r="N2161" s="1"/>
      <c r="O2161" s="1"/>
      <c r="P2161" s="3"/>
      <c r="Q2161" s="3"/>
      <c r="R2161" s="3"/>
      <c r="S2161" s="3"/>
    </row>
    <row r="2162" spans="8:19">
      <c r="H2162" s="1"/>
      <c r="I2162" s="1"/>
      <c r="J2162" s="1"/>
      <c r="K2162" s="1"/>
      <c r="L2162" s="1"/>
      <c r="M2162" s="1"/>
      <c r="N2162" s="1"/>
      <c r="O2162" s="1"/>
      <c r="P2162" s="3"/>
      <c r="Q2162" s="3"/>
      <c r="R2162" s="3"/>
      <c r="S2162" s="3"/>
    </row>
    <row r="2163" spans="8:19">
      <c r="H2163" s="1"/>
      <c r="I2163" s="1"/>
      <c r="J2163" s="1"/>
      <c r="K2163" s="1"/>
      <c r="L2163" s="1"/>
      <c r="M2163" s="1"/>
      <c r="N2163" s="1"/>
      <c r="O2163" s="1"/>
      <c r="P2163" s="3"/>
      <c r="Q2163" s="3"/>
      <c r="R2163" s="3"/>
      <c r="S2163" s="3"/>
    </row>
    <row r="2164" spans="8:19">
      <c r="H2164" s="1"/>
      <c r="I2164" s="1"/>
      <c r="J2164" s="1"/>
      <c r="K2164" s="1"/>
      <c r="L2164" s="1"/>
      <c r="M2164" s="1"/>
      <c r="N2164" s="1"/>
      <c r="O2164" s="1"/>
      <c r="P2164" s="3"/>
      <c r="Q2164" s="3"/>
      <c r="R2164" s="3"/>
      <c r="S2164" s="3"/>
    </row>
    <row r="2165" spans="8:19">
      <c r="H2165" s="1"/>
      <c r="I2165" s="1"/>
      <c r="J2165" s="1"/>
      <c r="K2165" s="1"/>
      <c r="L2165" s="1"/>
      <c r="M2165" s="1"/>
      <c r="N2165" s="1"/>
      <c r="O2165" s="1"/>
      <c r="P2165" s="3"/>
      <c r="Q2165" s="3"/>
      <c r="R2165" s="3"/>
      <c r="S2165" s="3"/>
    </row>
    <row r="2166" spans="8:19">
      <c r="H2166" s="1"/>
      <c r="I2166" s="1"/>
      <c r="J2166" s="1"/>
      <c r="K2166" s="1"/>
      <c r="L2166" s="1"/>
      <c r="M2166" s="1"/>
      <c r="N2166" s="1"/>
      <c r="O2166" s="1"/>
      <c r="P2166" s="3"/>
      <c r="Q2166" s="3"/>
      <c r="R2166" s="3"/>
      <c r="S2166" s="3"/>
    </row>
    <row r="2167" spans="8:19">
      <c r="H2167" s="1"/>
      <c r="I2167" s="1"/>
      <c r="J2167" s="1"/>
      <c r="K2167" s="1"/>
      <c r="L2167" s="1"/>
      <c r="M2167" s="1"/>
      <c r="N2167" s="1"/>
      <c r="O2167" s="1"/>
      <c r="P2167" s="3"/>
      <c r="Q2167" s="3"/>
      <c r="R2167" s="3"/>
      <c r="S2167" s="3"/>
    </row>
    <row r="2168" spans="8:19">
      <c r="H2168" s="1"/>
      <c r="I2168" s="1"/>
      <c r="J2168" s="1"/>
      <c r="K2168" s="1"/>
      <c r="L2168" s="1"/>
      <c r="M2168" s="1"/>
      <c r="N2168" s="1"/>
      <c r="O2168" s="1"/>
      <c r="P2168" s="3"/>
      <c r="Q2168" s="3"/>
      <c r="R2168" s="3"/>
      <c r="S2168" s="3"/>
    </row>
    <row r="2169" spans="8:19">
      <c r="H2169" s="1"/>
      <c r="I2169" s="1"/>
      <c r="J2169" s="1"/>
      <c r="K2169" s="1"/>
      <c r="L2169" s="1"/>
      <c r="M2169" s="1"/>
      <c r="N2169" s="1"/>
      <c r="O2169" s="1"/>
      <c r="P2169" s="3"/>
      <c r="Q2169" s="3"/>
      <c r="R2169" s="3"/>
      <c r="S2169" s="3"/>
    </row>
    <row r="2170" spans="8:19">
      <c r="H2170" s="1"/>
      <c r="I2170" s="1"/>
      <c r="J2170" s="1"/>
      <c r="K2170" s="1"/>
      <c r="L2170" s="1"/>
      <c r="M2170" s="1"/>
      <c r="N2170" s="1"/>
      <c r="O2170" s="1"/>
      <c r="P2170" s="3"/>
      <c r="Q2170" s="3"/>
      <c r="R2170" s="3"/>
      <c r="S2170" s="3"/>
    </row>
    <row r="2171" spans="8:19">
      <c r="H2171" s="1"/>
      <c r="I2171" s="1"/>
      <c r="J2171" s="1"/>
      <c r="K2171" s="1"/>
      <c r="L2171" s="1"/>
      <c r="M2171" s="1"/>
      <c r="N2171" s="1"/>
      <c r="O2171" s="1"/>
      <c r="P2171" s="3"/>
      <c r="Q2171" s="3"/>
      <c r="R2171" s="3"/>
      <c r="S2171" s="3"/>
    </row>
    <row r="2172" spans="8:19">
      <c r="H2172" s="1"/>
      <c r="I2172" s="1"/>
      <c r="J2172" s="1"/>
      <c r="K2172" s="1"/>
      <c r="L2172" s="1"/>
      <c r="M2172" s="1"/>
      <c r="N2172" s="1"/>
      <c r="O2172" s="1"/>
      <c r="P2172" s="3"/>
      <c r="Q2172" s="3"/>
      <c r="R2172" s="3"/>
      <c r="S2172" s="3"/>
    </row>
    <row r="2173" spans="8:19">
      <c r="H2173" s="1"/>
      <c r="I2173" s="1"/>
      <c r="J2173" s="1"/>
      <c r="K2173" s="1"/>
      <c r="L2173" s="1"/>
      <c r="M2173" s="1"/>
      <c r="N2173" s="1"/>
      <c r="O2173" s="1"/>
      <c r="P2173" s="3"/>
      <c r="Q2173" s="3"/>
      <c r="R2173" s="3"/>
      <c r="S2173" s="3"/>
    </row>
    <row r="2174" spans="8:19">
      <c r="H2174" s="1"/>
      <c r="I2174" s="1"/>
      <c r="J2174" s="1"/>
      <c r="K2174" s="1"/>
      <c r="L2174" s="1"/>
      <c r="M2174" s="1"/>
      <c r="N2174" s="1"/>
      <c r="O2174" s="1"/>
      <c r="P2174" s="3"/>
      <c r="Q2174" s="3"/>
      <c r="R2174" s="3"/>
      <c r="S2174" s="3"/>
    </row>
    <row r="2175" spans="8:19">
      <c r="H2175" s="1"/>
      <c r="I2175" s="1"/>
      <c r="J2175" s="1"/>
      <c r="K2175" s="1"/>
      <c r="L2175" s="1"/>
      <c r="M2175" s="1"/>
      <c r="N2175" s="1"/>
      <c r="O2175" s="1"/>
      <c r="P2175" s="3"/>
      <c r="Q2175" s="3"/>
      <c r="R2175" s="3"/>
      <c r="S2175" s="3"/>
    </row>
    <row r="2176" spans="8:19">
      <c r="H2176" s="1"/>
      <c r="I2176" s="1"/>
      <c r="J2176" s="1"/>
      <c r="K2176" s="1"/>
      <c r="L2176" s="1"/>
      <c r="M2176" s="1"/>
      <c r="N2176" s="1"/>
      <c r="O2176" s="1"/>
      <c r="P2176" s="3"/>
      <c r="Q2176" s="3"/>
      <c r="R2176" s="3"/>
      <c r="S2176" s="3"/>
    </row>
    <row r="2177" spans="8:19">
      <c r="H2177" s="1"/>
      <c r="I2177" s="1"/>
      <c r="J2177" s="1"/>
      <c r="K2177" s="1"/>
      <c r="L2177" s="1"/>
      <c r="M2177" s="1"/>
      <c r="N2177" s="1"/>
      <c r="O2177" s="1"/>
      <c r="P2177" s="3"/>
      <c r="Q2177" s="3"/>
      <c r="R2177" s="3"/>
      <c r="S2177" s="3"/>
    </row>
    <row r="2178" spans="8:19">
      <c r="H2178" s="1"/>
      <c r="I2178" s="1"/>
      <c r="J2178" s="1"/>
      <c r="K2178" s="1"/>
      <c r="L2178" s="1"/>
      <c r="M2178" s="1"/>
      <c r="N2178" s="1"/>
      <c r="O2178" s="1"/>
      <c r="P2178" s="3"/>
      <c r="Q2178" s="3"/>
      <c r="R2178" s="3"/>
      <c r="S2178" s="3"/>
    </row>
    <row r="2179" spans="8:19">
      <c r="H2179" s="1"/>
      <c r="I2179" s="1"/>
      <c r="J2179" s="1"/>
      <c r="K2179" s="1"/>
      <c r="L2179" s="1"/>
      <c r="M2179" s="1"/>
      <c r="N2179" s="1"/>
      <c r="O2179" s="1"/>
      <c r="P2179" s="3"/>
      <c r="Q2179" s="3"/>
      <c r="R2179" s="3"/>
      <c r="S2179" s="3"/>
    </row>
    <row r="2180" spans="8:19">
      <c r="H2180" s="1"/>
      <c r="I2180" s="1"/>
      <c r="J2180" s="1"/>
      <c r="K2180" s="1"/>
      <c r="L2180" s="1"/>
      <c r="M2180" s="1"/>
      <c r="N2180" s="1"/>
      <c r="O2180" s="1"/>
      <c r="P2180" s="3"/>
      <c r="Q2180" s="3"/>
      <c r="R2180" s="3"/>
      <c r="S2180" s="3"/>
    </row>
    <row r="2181" spans="8:19">
      <c r="H2181" s="1"/>
      <c r="I2181" s="1"/>
      <c r="J2181" s="1"/>
      <c r="K2181" s="1"/>
      <c r="L2181" s="1"/>
      <c r="M2181" s="1"/>
      <c r="N2181" s="1"/>
      <c r="O2181" s="1"/>
      <c r="P2181" s="3"/>
      <c r="Q2181" s="3"/>
      <c r="R2181" s="3"/>
      <c r="S2181" s="3"/>
    </row>
    <row r="2182" spans="8:19">
      <c r="H2182" s="1"/>
      <c r="I2182" s="1"/>
      <c r="J2182" s="1"/>
      <c r="K2182" s="1"/>
      <c r="L2182" s="1"/>
      <c r="M2182" s="1"/>
      <c r="N2182" s="1"/>
      <c r="O2182" s="1"/>
      <c r="P2182" s="3"/>
      <c r="Q2182" s="3"/>
      <c r="R2182" s="3"/>
      <c r="S2182" s="3"/>
    </row>
    <row r="2183" spans="8:19">
      <c r="H2183" s="1"/>
      <c r="I2183" s="1"/>
      <c r="J2183" s="1"/>
      <c r="K2183" s="1"/>
      <c r="L2183" s="1"/>
      <c r="M2183" s="1"/>
      <c r="N2183" s="1"/>
      <c r="O2183" s="1"/>
      <c r="P2183" s="3"/>
      <c r="Q2183" s="3"/>
      <c r="R2183" s="3"/>
      <c r="S2183" s="3"/>
    </row>
    <row r="2184" spans="8:19">
      <c r="H2184" s="1"/>
      <c r="I2184" s="1"/>
      <c r="J2184" s="1"/>
      <c r="K2184" s="1"/>
      <c r="L2184" s="1"/>
      <c r="M2184" s="1"/>
      <c r="N2184" s="1"/>
      <c r="O2184" s="1"/>
      <c r="P2184" s="3"/>
      <c r="Q2184" s="3"/>
      <c r="R2184" s="3"/>
      <c r="S2184" s="3"/>
    </row>
    <row r="2185" spans="8:19">
      <c r="H2185" s="1"/>
      <c r="I2185" s="1"/>
      <c r="J2185" s="1"/>
      <c r="K2185" s="1"/>
      <c r="L2185" s="1"/>
      <c r="M2185" s="1"/>
      <c r="N2185" s="1"/>
      <c r="O2185" s="1"/>
      <c r="P2185" s="3"/>
      <c r="Q2185" s="3"/>
      <c r="R2185" s="3"/>
      <c r="S2185" s="3"/>
    </row>
    <row r="2186" spans="8:19">
      <c r="H2186" s="1"/>
      <c r="I2186" s="1"/>
      <c r="J2186" s="1"/>
      <c r="K2186" s="1"/>
      <c r="L2186" s="1"/>
      <c r="M2186" s="1"/>
      <c r="N2186" s="1"/>
      <c r="O2186" s="1"/>
      <c r="P2186" s="3"/>
      <c r="Q2186" s="3"/>
      <c r="R2186" s="3"/>
      <c r="S2186" s="3"/>
    </row>
    <row r="2187" spans="8:19">
      <c r="H2187" s="1"/>
      <c r="I2187" s="1"/>
      <c r="J2187" s="1"/>
      <c r="K2187" s="1"/>
      <c r="L2187" s="1"/>
      <c r="M2187" s="1"/>
      <c r="N2187" s="1"/>
      <c r="O2187" s="1"/>
      <c r="P2187" s="3"/>
      <c r="Q2187" s="3"/>
      <c r="R2187" s="3"/>
      <c r="S2187" s="3"/>
    </row>
    <row r="2188" spans="8:19">
      <c r="H2188" s="1"/>
      <c r="I2188" s="1"/>
      <c r="J2188" s="1"/>
      <c r="K2188" s="1"/>
      <c r="L2188" s="1"/>
      <c r="M2188" s="1"/>
      <c r="N2188" s="1"/>
      <c r="O2188" s="1"/>
      <c r="P2188" s="3"/>
      <c r="Q2188" s="3"/>
      <c r="R2188" s="3"/>
      <c r="S2188" s="3"/>
    </row>
    <row r="2189" spans="8:19">
      <c r="H2189" s="1"/>
      <c r="I2189" s="1"/>
      <c r="J2189" s="1"/>
      <c r="K2189" s="1"/>
      <c r="L2189" s="1"/>
      <c r="M2189" s="1"/>
      <c r="N2189" s="1"/>
      <c r="O2189" s="1"/>
      <c r="P2189" s="3"/>
      <c r="Q2189" s="3"/>
      <c r="R2189" s="3"/>
      <c r="S2189" s="3"/>
    </row>
    <row r="2190" spans="8:19">
      <c r="H2190" s="1"/>
      <c r="I2190" s="1"/>
      <c r="J2190" s="1"/>
      <c r="K2190" s="1"/>
      <c r="L2190" s="1"/>
      <c r="M2190" s="1"/>
      <c r="N2190" s="1"/>
      <c r="O2190" s="1"/>
      <c r="P2190" s="3"/>
      <c r="Q2190" s="3"/>
      <c r="R2190" s="3"/>
      <c r="S2190" s="3"/>
    </row>
    <row r="2191" spans="8:19">
      <c r="H2191" s="1"/>
      <c r="I2191" s="1"/>
      <c r="J2191" s="1"/>
      <c r="K2191" s="1"/>
      <c r="L2191" s="1"/>
      <c r="M2191" s="1"/>
      <c r="N2191" s="1"/>
      <c r="O2191" s="1"/>
      <c r="P2191" s="3"/>
      <c r="Q2191" s="3"/>
      <c r="R2191" s="3"/>
      <c r="S2191" s="3"/>
    </row>
    <row r="2192" spans="8:19">
      <c r="H2192" s="1"/>
      <c r="I2192" s="1"/>
      <c r="J2192" s="1"/>
      <c r="K2192" s="1"/>
      <c r="L2192" s="1"/>
      <c r="M2192" s="1"/>
      <c r="N2192" s="1"/>
      <c r="O2192" s="1"/>
      <c r="P2192" s="3"/>
      <c r="Q2192" s="3"/>
      <c r="R2192" s="3"/>
      <c r="S2192" s="3"/>
    </row>
    <row r="2193" spans="8:19">
      <c r="H2193" s="1"/>
      <c r="I2193" s="1"/>
      <c r="J2193" s="1"/>
      <c r="K2193" s="1"/>
      <c r="L2193" s="1"/>
      <c r="M2193" s="1"/>
      <c r="N2193" s="1"/>
      <c r="O2193" s="1"/>
      <c r="P2193" s="3"/>
      <c r="Q2193" s="3"/>
      <c r="R2193" s="3"/>
      <c r="S2193" s="3"/>
    </row>
    <row r="2194" spans="8:19">
      <c r="H2194" s="1"/>
      <c r="I2194" s="1"/>
      <c r="J2194" s="1"/>
      <c r="K2194" s="1"/>
      <c r="L2194" s="1"/>
      <c r="M2194" s="1"/>
      <c r="N2194" s="1"/>
      <c r="O2194" s="1"/>
      <c r="P2194" s="3"/>
      <c r="Q2194" s="3"/>
      <c r="R2194" s="3"/>
      <c r="S2194" s="3"/>
    </row>
    <row r="2195" spans="8:19">
      <c r="H2195" s="1"/>
      <c r="I2195" s="1"/>
      <c r="J2195" s="1"/>
      <c r="K2195" s="1"/>
      <c r="L2195" s="1"/>
      <c r="M2195" s="1"/>
      <c r="N2195" s="1"/>
      <c r="O2195" s="1"/>
      <c r="P2195" s="3"/>
      <c r="Q2195" s="3"/>
      <c r="R2195" s="3"/>
      <c r="S2195" s="3"/>
    </row>
    <row r="2196" spans="8:19">
      <c r="H2196" s="1"/>
      <c r="I2196" s="1"/>
      <c r="J2196" s="1"/>
      <c r="K2196" s="1"/>
      <c r="L2196" s="1"/>
      <c r="M2196" s="1"/>
      <c r="N2196" s="1"/>
      <c r="O2196" s="1"/>
      <c r="P2196" s="3"/>
      <c r="Q2196" s="3"/>
      <c r="R2196" s="3"/>
      <c r="S2196" s="3"/>
    </row>
    <row r="2197" spans="8:19">
      <c r="H2197" s="1"/>
      <c r="I2197" s="1"/>
      <c r="J2197" s="1"/>
      <c r="K2197" s="1"/>
      <c r="L2197" s="1"/>
      <c r="M2197" s="1"/>
      <c r="N2197" s="1"/>
      <c r="O2197" s="1"/>
      <c r="P2197" s="3"/>
      <c r="Q2197" s="3"/>
      <c r="R2197" s="3"/>
      <c r="S2197" s="3"/>
    </row>
    <row r="2198" spans="8:19">
      <c r="H2198" s="1"/>
      <c r="I2198" s="1"/>
      <c r="J2198" s="1"/>
      <c r="K2198" s="1"/>
      <c r="L2198" s="1"/>
      <c r="M2198" s="1"/>
      <c r="N2198" s="1"/>
      <c r="O2198" s="1"/>
      <c r="P2198" s="3"/>
      <c r="Q2198" s="3"/>
      <c r="R2198" s="3"/>
      <c r="S2198" s="3"/>
    </row>
    <row r="2199" spans="8:19">
      <c r="H2199" s="1"/>
      <c r="I2199" s="1"/>
      <c r="J2199" s="1"/>
      <c r="K2199" s="1"/>
      <c r="L2199" s="1"/>
      <c r="M2199" s="1"/>
      <c r="N2199" s="1"/>
      <c r="O2199" s="1"/>
      <c r="P2199" s="3"/>
      <c r="Q2199" s="3"/>
      <c r="R2199" s="3"/>
      <c r="S2199" s="3"/>
    </row>
    <row r="2200" spans="8:19">
      <c r="H2200" s="1"/>
      <c r="I2200" s="1"/>
      <c r="J2200" s="1"/>
      <c r="K2200" s="1"/>
      <c r="L2200" s="1"/>
      <c r="M2200" s="1"/>
      <c r="N2200" s="1"/>
      <c r="O2200" s="1"/>
      <c r="P2200" s="3"/>
      <c r="Q2200" s="3"/>
      <c r="R2200" s="3"/>
      <c r="S2200" s="3"/>
    </row>
    <row r="2201" spans="8:19">
      <c r="H2201" s="1"/>
      <c r="I2201" s="1"/>
      <c r="J2201" s="1"/>
      <c r="K2201" s="1"/>
      <c r="L2201" s="1"/>
      <c r="M2201" s="1"/>
      <c r="N2201" s="1"/>
      <c r="O2201" s="1"/>
      <c r="P2201" s="3"/>
      <c r="Q2201" s="3"/>
      <c r="R2201" s="3"/>
      <c r="S2201" s="3"/>
    </row>
    <row r="2202" spans="8:19">
      <c r="H2202" s="1"/>
      <c r="I2202" s="1"/>
      <c r="J2202" s="1"/>
      <c r="K2202" s="1"/>
      <c r="L2202" s="1"/>
      <c r="M2202" s="1"/>
      <c r="N2202" s="1"/>
      <c r="O2202" s="1"/>
      <c r="P2202" s="3"/>
      <c r="Q2202" s="3"/>
      <c r="R2202" s="3"/>
      <c r="S2202" s="3"/>
    </row>
    <row r="2203" spans="8:19">
      <c r="H2203" s="1"/>
      <c r="I2203" s="1"/>
      <c r="J2203" s="1"/>
      <c r="K2203" s="1"/>
      <c r="L2203" s="1"/>
      <c r="M2203" s="1"/>
      <c r="N2203" s="1"/>
      <c r="O2203" s="1"/>
      <c r="P2203" s="3"/>
      <c r="Q2203" s="3"/>
      <c r="R2203" s="3"/>
      <c r="S2203" s="3"/>
    </row>
    <row r="2204" spans="8:19">
      <c r="H2204" s="1"/>
      <c r="I2204" s="1"/>
      <c r="J2204" s="1"/>
      <c r="K2204" s="1"/>
      <c r="L2204" s="1"/>
      <c r="M2204" s="1"/>
      <c r="N2204" s="1"/>
      <c r="O2204" s="1"/>
      <c r="P2204" s="3"/>
      <c r="Q2204" s="3"/>
      <c r="R2204" s="3"/>
      <c r="S2204" s="3"/>
    </row>
    <row r="2205" spans="8:19">
      <c r="H2205" s="1"/>
      <c r="I2205" s="1"/>
      <c r="J2205" s="1"/>
      <c r="K2205" s="1"/>
      <c r="L2205" s="1"/>
      <c r="M2205" s="1"/>
      <c r="N2205" s="1"/>
      <c r="O2205" s="1"/>
      <c r="P2205" s="3"/>
      <c r="Q2205" s="3"/>
      <c r="R2205" s="3"/>
      <c r="S2205" s="3"/>
    </row>
    <row r="2206" spans="8:19">
      <c r="H2206" s="1"/>
      <c r="I2206" s="1"/>
      <c r="J2206" s="1"/>
      <c r="K2206" s="1"/>
      <c r="L2206" s="1"/>
      <c r="M2206" s="1"/>
      <c r="N2206" s="1"/>
      <c r="O2206" s="1"/>
      <c r="P2206" s="3"/>
      <c r="Q2206" s="3"/>
      <c r="R2206" s="3"/>
      <c r="S2206" s="3"/>
    </row>
    <row r="2207" spans="8:19">
      <c r="H2207" s="1"/>
      <c r="I2207" s="1"/>
      <c r="J2207" s="1"/>
      <c r="K2207" s="1"/>
      <c r="L2207" s="1"/>
      <c r="M2207" s="1"/>
      <c r="N2207" s="1"/>
      <c r="O2207" s="1"/>
      <c r="P2207" s="3"/>
      <c r="Q2207" s="3"/>
      <c r="R2207" s="3"/>
      <c r="S2207" s="3"/>
    </row>
    <row r="2208" spans="8:19">
      <c r="H2208" s="1"/>
      <c r="I2208" s="1"/>
      <c r="J2208" s="1"/>
      <c r="K2208" s="1"/>
      <c r="L2208" s="1"/>
      <c r="M2208" s="1"/>
      <c r="N2208" s="1"/>
      <c r="O2208" s="1"/>
      <c r="P2208" s="3"/>
      <c r="Q2208" s="3"/>
      <c r="R2208" s="3"/>
      <c r="S2208" s="3"/>
    </row>
    <row r="2209" spans="8:19">
      <c r="H2209" s="1"/>
      <c r="I2209" s="1"/>
      <c r="J2209" s="1"/>
      <c r="K2209" s="1"/>
      <c r="L2209" s="1"/>
      <c r="M2209" s="1"/>
      <c r="N2209" s="1"/>
      <c r="O2209" s="1"/>
      <c r="P2209" s="3"/>
      <c r="Q2209" s="3"/>
      <c r="R2209" s="3"/>
      <c r="S2209" s="3"/>
    </row>
    <row r="2210" spans="8:19">
      <c r="H2210" s="1"/>
      <c r="I2210" s="1"/>
      <c r="J2210" s="1"/>
      <c r="K2210" s="1"/>
      <c r="L2210" s="1"/>
      <c r="M2210" s="1"/>
      <c r="N2210" s="1"/>
      <c r="O2210" s="1"/>
      <c r="P2210" s="3"/>
      <c r="Q2210" s="3"/>
      <c r="R2210" s="3"/>
      <c r="S2210" s="3"/>
    </row>
    <row r="2211" spans="8:19">
      <c r="H2211" s="1"/>
      <c r="I2211" s="1"/>
      <c r="J2211" s="1"/>
      <c r="K2211" s="1"/>
      <c r="L2211" s="1"/>
      <c r="M2211" s="1"/>
      <c r="N2211" s="1"/>
      <c r="O2211" s="1"/>
      <c r="P2211" s="3"/>
      <c r="Q2211" s="3"/>
      <c r="R2211" s="3"/>
      <c r="S2211" s="3"/>
    </row>
    <row r="2212" spans="8:19">
      <c r="H2212" s="1"/>
      <c r="I2212" s="1"/>
      <c r="J2212" s="1"/>
      <c r="K2212" s="1"/>
      <c r="L2212" s="1"/>
      <c r="M2212" s="1"/>
      <c r="N2212" s="1"/>
      <c r="O2212" s="1"/>
      <c r="P2212" s="3"/>
      <c r="Q2212" s="3"/>
      <c r="R2212" s="3"/>
      <c r="S2212" s="3"/>
    </row>
    <row r="2213" spans="8:19">
      <c r="H2213" s="1"/>
      <c r="I2213" s="1"/>
      <c r="J2213" s="1"/>
      <c r="K2213" s="1"/>
      <c r="L2213" s="1"/>
      <c r="M2213" s="1"/>
      <c r="N2213" s="1"/>
      <c r="O2213" s="1"/>
      <c r="P2213" s="3"/>
      <c r="Q2213" s="3"/>
      <c r="R2213" s="3"/>
      <c r="S2213" s="3"/>
    </row>
    <row r="2214" spans="8:19">
      <c r="H2214" s="1"/>
      <c r="I2214" s="1"/>
      <c r="J2214" s="1"/>
      <c r="K2214" s="1"/>
      <c r="L2214" s="1"/>
      <c r="M2214" s="1"/>
      <c r="N2214" s="1"/>
      <c r="O2214" s="1"/>
      <c r="P2214" s="3"/>
      <c r="Q2214" s="3"/>
      <c r="R2214" s="3"/>
      <c r="S2214" s="3"/>
    </row>
    <row r="2215" spans="8:19">
      <c r="H2215" s="1"/>
      <c r="I2215" s="1"/>
      <c r="J2215" s="1"/>
      <c r="K2215" s="1"/>
      <c r="L2215" s="1"/>
      <c r="M2215" s="1"/>
      <c r="N2215" s="1"/>
      <c r="O2215" s="1"/>
      <c r="P2215" s="3"/>
      <c r="Q2215" s="3"/>
      <c r="R2215" s="3"/>
      <c r="S2215" s="3"/>
    </row>
    <row r="2216" spans="8:19">
      <c r="H2216" s="1"/>
      <c r="I2216" s="1"/>
      <c r="J2216" s="1"/>
      <c r="K2216" s="1"/>
      <c r="L2216" s="1"/>
      <c r="M2216" s="1"/>
      <c r="N2216" s="1"/>
      <c r="O2216" s="1"/>
      <c r="P2216" s="3"/>
      <c r="Q2216" s="3"/>
      <c r="R2216" s="3"/>
      <c r="S2216" s="3"/>
    </row>
    <row r="2217" spans="8:19">
      <c r="H2217" s="1"/>
      <c r="I2217" s="1"/>
      <c r="J2217" s="1"/>
      <c r="K2217" s="1"/>
      <c r="L2217" s="1"/>
      <c r="M2217" s="1"/>
      <c r="N2217" s="1"/>
      <c r="O2217" s="1"/>
      <c r="P2217" s="3"/>
      <c r="Q2217" s="3"/>
      <c r="R2217" s="3"/>
      <c r="S2217" s="3"/>
    </row>
    <row r="2218" spans="8:19">
      <c r="H2218" s="1"/>
      <c r="I2218" s="1"/>
      <c r="J2218" s="1"/>
      <c r="K2218" s="1"/>
      <c r="L2218" s="1"/>
      <c r="M2218" s="1"/>
      <c r="N2218" s="1"/>
      <c r="O2218" s="1"/>
      <c r="P2218" s="3"/>
      <c r="Q2218" s="3"/>
      <c r="R2218" s="3"/>
      <c r="S2218" s="3"/>
    </row>
    <row r="2219" spans="8:19">
      <c r="H2219" s="1"/>
      <c r="I2219" s="1"/>
      <c r="J2219" s="1"/>
      <c r="K2219" s="1"/>
      <c r="L2219" s="1"/>
      <c r="M2219" s="1"/>
      <c r="N2219" s="1"/>
      <c r="O2219" s="1"/>
      <c r="P2219" s="3"/>
      <c r="Q2219" s="3"/>
      <c r="R2219" s="3"/>
      <c r="S2219" s="3"/>
    </row>
    <row r="2220" spans="8:19">
      <c r="H2220" s="1"/>
      <c r="I2220" s="1"/>
      <c r="J2220" s="1"/>
      <c r="K2220" s="1"/>
      <c r="L2220" s="1"/>
      <c r="M2220" s="1"/>
      <c r="N2220" s="1"/>
      <c r="O2220" s="1"/>
      <c r="P2220" s="3"/>
      <c r="Q2220" s="3"/>
      <c r="R2220" s="3"/>
      <c r="S2220" s="3"/>
    </row>
    <row r="2221" spans="8:19">
      <c r="H2221" s="1"/>
      <c r="I2221" s="1"/>
      <c r="J2221" s="1"/>
      <c r="K2221" s="1"/>
      <c r="L2221" s="1"/>
      <c r="M2221" s="1"/>
      <c r="N2221" s="1"/>
      <c r="O2221" s="1"/>
      <c r="P2221" s="3"/>
      <c r="Q2221" s="3"/>
      <c r="R2221" s="3"/>
      <c r="S2221" s="3"/>
    </row>
    <row r="2222" spans="8:19">
      <c r="H2222" s="1"/>
      <c r="I2222" s="1"/>
      <c r="J2222" s="1"/>
      <c r="K2222" s="1"/>
      <c r="L2222" s="1"/>
      <c r="M2222" s="1"/>
      <c r="N2222" s="1"/>
      <c r="O2222" s="1"/>
      <c r="P2222" s="3"/>
      <c r="Q2222" s="3"/>
      <c r="R2222" s="3"/>
      <c r="S2222" s="3"/>
    </row>
    <row r="2223" spans="8:19">
      <c r="H2223" s="1"/>
      <c r="I2223" s="1"/>
      <c r="J2223" s="1"/>
      <c r="K2223" s="1"/>
      <c r="L2223" s="1"/>
      <c r="M2223" s="1"/>
      <c r="N2223" s="1"/>
      <c r="O2223" s="1"/>
      <c r="P2223" s="3"/>
      <c r="Q2223" s="3"/>
      <c r="R2223" s="3"/>
      <c r="S2223" s="3"/>
    </row>
    <row r="2224" spans="8:19">
      <c r="H2224" s="1"/>
      <c r="I2224" s="1"/>
      <c r="J2224" s="1"/>
      <c r="K2224" s="1"/>
      <c r="L2224" s="1"/>
      <c r="M2224" s="1"/>
      <c r="N2224" s="1"/>
      <c r="O2224" s="1"/>
      <c r="P2224" s="3"/>
      <c r="Q2224" s="3"/>
      <c r="R2224" s="3"/>
      <c r="S2224" s="3"/>
    </row>
    <row r="2225" spans="8:19">
      <c r="H2225" s="1"/>
      <c r="I2225" s="1"/>
      <c r="J2225" s="1"/>
      <c r="K2225" s="1"/>
      <c r="L2225" s="1"/>
      <c r="M2225" s="1"/>
      <c r="N2225" s="1"/>
      <c r="O2225" s="1"/>
      <c r="P2225" s="3"/>
      <c r="Q2225" s="3"/>
      <c r="R2225" s="3"/>
      <c r="S2225" s="3"/>
    </row>
    <row r="2226" spans="8:19">
      <c r="H2226" s="1"/>
      <c r="I2226" s="1"/>
      <c r="J2226" s="1"/>
      <c r="K2226" s="1"/>
      <c r="L2226" s="1"/>
      <c r="M2226" s="1"/>
      <c r="N2226" s="1"/>
      <c r="O2226" s="1"/>
      <c r="P2226" s="3"/>
      <c r="Q2226" s="3"/>
      <c r="R2226" s="3"/>
      <c r="S2226" s="3"/>
    </row>
    <row r="2227" spans="8:19">
      <c r="H2227" s="1"/>
      <c r="I2227" s="1"/>
      <c r="J2227" s="1"/>
      <c r="K2227" s="1"/>
      <c r="L2227" s="1"/>
      <c r="M2227" s="1"/>
      <c r="N2227" s="1"/>
      <c r="O2227" s="1"/>
      <c r="P2227" s="3"/>
      <c r="Q2227" s="3"/>
      <c r="R2227" s="3"/>
      <c r="S2227" s="3"/>
    </row>
    <row r="2228" spans="8:19">
      <c r="H2228" s="1"/>
      <c r="I2228" s="1"/>
      <c r="J2228" s="1"/>
      <c r="K2228" s="1"/>
      <c r="L2228" s="1"/>
      <c r="M2228" s="1"/>
      <c r="N2228" s="1"/>
      <c r="O2228" s="1"/>
      <c r="P2228" s="3"/>
      <c r="Q2228" s="3"/>
      <c r="R2228" s="3"/>
      <c r="S2228" s="3"/>
    </row>
    <row r="2229" spans="8:19">
      <c r="H2229" s="1"/>
      <c r="I2229" s="1"/>
      <c r="J2229" s="1"/>
      <c r="K2229" s="1"/>
      <c r="L2229" s="1"/>
      <c r="M2229" s="1"/>
      <c r="N2229" s="1"/>
      <c r="O2229" s="1"/>
      <c r="P2229" s="3"/>
      <c r="Q2229" s="3"/>
      <c r="R2229" s="3"/>
      <c r="S2229" s="3"/>
    </row>
    <row r="2230" spans="8:19">
      <c r="H2230" s="1"/>
      <c r="I2230" s="1"/>
      <c r="J2230" s="1"/>
      <c r="K2230" s="1"/>
      <c r="L2230" s="1"/>
      <c r="M2230" s="1"/>
      <c r="N2230" s="1"/>
      <c r="O2230" s="1"/>
      <c r="P2230" s="3"/>
      <c r="Q2230" s="3"/>
      <c r="R2230" s="3"/>
      <c r="S2230" s="3"/>
    </row>
    <row r="2231" spans="8:19">
      <c r="H2231" s="1"/>
      <c r="I2231" s="1"/>
      <c r="J2231" s="1"/>
      <c r="K2231" s="1"/>
      <c r="L2231" s="1"/>
      <c r="M2231" s="1"/>
      <c r="N2231" s="1"/>
      <c r="O2231" s="1"/>
      <c r="P2231" s="3"/>
      <c r="Q2231" s="3"/>
      <c r="R2231" s="3"/>
      <c r="S2231" s="3"/>
    </row>
    <row r="2232" spans="8:19">
      <c r="H2232" s="1"/>
      <c r="I2232" s="1"/>
      <c r="J2232" s="1"/>
      <c r="K2232" s="1"/>
      <c r="L2232" s="1"/>
      <c r="M2232" s="1"/>
      <c r="N2232" s="1"/>
      <c r="O2232" s="1"/>
      <c r="P2232" s="3"/>
      <c r="Q2232" s="3"/>
      <c r="R2232" s="3"/>
      <c r="S2232" s="3"/>
    </row>
    <row r="2233" spans="8:19">
      <c r="H2233" s="1"/>
      <c r="I2233" s="1"/>
      <c r="J2233" s="1"/>
      <c r="K2233" s="1"/>
      <c r="L2233" s="1"/>
      <c r="M2233" s="1"/>
      <c r="N2233" s="1"/>
      <c r="O2233" s="1"/>
      <c r="P2233" s="3"/>
      <c r="Q2233" s="3"/>
      <c r="R2233" s="3"/>
      <c r="S2233" s="3"/>
    </row>
    <row r="2234" spans="8:19">
      <c r="H2234" s="1"/>
      <c r="I2234" s="1"/>
      <c r="J2234" s="1"/>
      <c r="K2234" s="1"/>
      <c r="L2234" s="1"/>
      <c r="M2234" s="1"/>
      <c r="N2234" s="1"/>
      <c r="O2234" s="1"/>
      <c r="P2234" s="3"/>
      <c r="Q2234" s="3"/>
      <c r="R2234" s="3"/>
      <c r="S2234" s="3"/>
    </row>
    <row r="2235" spans="8:19">
      <c r="H2235" s="1"/>
      <c r="I2235" s="1"/>
      <c r="J2235" s="1"/>
      <c r="K2235" s="1"/>
      <c r="L2235" s="1"/>
      <c r="M2235" s="1"/>
      <c r="N2235" s="1"/>
      <c r="O2235" s="1"/>
      <c r="P2235" s="3"/>
      <c r="Q2235" s="3"/>
      <c r="R2235" s="3"/>
      <c r="S2235" s="3"/>
    </row>
    <row r="2236" spans="8:19">
      <c r="H2236" s="1"/>
      <c r="I2236" s="1"/>
      <c r="J2236" s="1"/>
      <c r="K2236" s="1"/>
      <c r="L2236" s="1"/>
      <c r="M2236" s="1"/>
      <c r="N2236" s="1"/>
      <c r="O2236" s="1"/>
      <c r="P2236" s="3"/>
      <c r="Q2236" s="3"/>
      <c r="R2236" s="3"/>
      <c r="S2236" s="3"/>
    </row>
    <row r="2237" spans="8:19">
      <c r="H2237" s="1"/>
      <c r="I2237" s="1"/>
      <c r="J2237" s="1"/>
      <c r="K2237" s="1"/>
      <c r="L2237" s="1"/>
      <c r="M2237" s="1"/>
      <c r="N2237" s="1"/>
      <c r="O2237" s="1"/>
      <c r="P2237" s="3"/>
      <c r="Q2237" s="3"/>
      <c r="R2237" s="3"/>
      <c r="S2237" s="3"/>
    </row>
    <row r="2238" spans="8:19">
      <c r="H2238" s="1"/>
      <c r="I2238" s="1"/>
      <c r="J2238" s="1"/>
      <c r="K2238" s="1"/>
      <c r="L2238" s="1"/>
      <c r="M2238" s="1"/>
      <c r="N2238" s="1"/>
      <c r="O2238" s="1"/>
      <c r="P2238" s="3"/>
      <c r="Q2238" s="3"/>
      <c r="R2238" s="3"/>
      <c r="S2238" s="3"/>
    </row>
    <row r="2239" spans="8:19">
      <c r="H2239" s="1"/>
      <c r="I2239" s="1"/>
      <c r="J2239" s="1"/>
      <c r="K2239" s="1"/>
      <c r="L2239" s="1"/>
      <c r="M2239" s="1"/>
      <c r="N2239" s="1"/>
      <c r="O2239" s="1"/>
      <c r="P2239" s="3"/>
      <c r="Q2239" s="3"/>
      <c r="R2239" s="3"/>
      <c r="S2239" s="3"/>
    </row>
    <row r="2240" spans="8:19">
      <c r="H2240" s="1"/>
      <c r="I2240" s="1"/>
      <c r="J2240" s="1"/>
      <c r="K2240" s="1"/>
      <c r="L2240" s="1"/>
      <c r="M2240" s="1"/>
      <c r="N2240" s="1"/>
      <c r="O2240" s="1"/>
      <c r="P2240" s="3"/>
      <c r="Q2240" s="3"/>
      <c r="R2240" s="3"/>
      <c r="S2240" s="3"/>
    </row>
    <row r="2241" spans="8:19">
      <c r="H2241" s="1"/>
      <c r="I2241" s="1"/>
      <c r="J2241" s="1"/>
      <c r="K2241" s="1"/>
      <c r="L2241" s="1"/>
      <c r="M2241" s="1"/>
      <c r="N2241" s="1"/>
      <c r="O2241" s="1"/>
      <c r="P2241" s="3"/>
      <c r="Q2241" s="3"/>
      <c r="R2241" s="3"/>
      <c r="S2241" s="3"/>
    </row>
    <row r="2242" spans="8:19">
      <c r="H2242" s="1"/>
      <c r="I2242" s="1"/>
      <c r="J2242" s="1"/>
      <c r="K2242" s="1"/>
      <c r="L2242" s="1"/>
      <c r="M2242" s="1"/>
      <c r="N2242" s="1"/>
      <c r="O2242" s="1"/>
      <c r="P2242" s="3"/>
      <c r="Q2242" s="3"/>
      <c r="R2242" s="3"/>
      <c r="S2242" s="3"/>
    </row>
    <row r="2243" spans="8:19">
      <c r="H2243" s="1"/>
      <c r="I2243" s="1"/>
      <c r="J2243" s="1"/>
      <c r="K2243" s="1"/>
      <c r="L2243" s="1"/>
      <c r="M2243" s="1"/>
      <c r="N2243" s="1"/>
      <c r="O2243" s="1"/>
      <c r="P2243" s="3"/>
      <c r="Q2243" s="3"/>
      <c r="R2243" s="3"/>
      <c r="S2243" s="3"/>
    </row>
    <row r="2244" spans="8:19">
      <c r="H2244" s="1"/>
      <c r="I2244" s="1"/>
      <c r="J2244" s="1"/>
      <c r="K2244" s="1"/>
      <c r="L2244" s="1"/>
      <c r="M2244" s="1"/>
      <c r="N2244" s="1"/>
      <c r="O2244" s="1"/>
      <c r="P2244" s="3"/>
      <c r="Q2244" s="3"/>
      <c r="R2244" s="3"/>
      <c r="S2244" s="3"/>
    </row>
    <row r="2245" spans="8:19">
      <c r="H2245" s="1"/>
      <c r="I2245" s="1"/>
      <c r="J2245" s="1"/>
      <c r="K2245" s="1"/>
      <c r="L2245" s="1"/>
      <c r="M2245" s="1"/>
      <c r="N2245" s="1"/>
      <c r="O2245" s="1"/>
      <c r="P2245" s="3"/>
      <c r="Q2245" s="3"/>
      <c r="R2245" s="3"/>
      <c r="S2245" s="3"/>
    </row>
    <row r="2246" spans="8:19">
      <c r="H2246" s="1"/>
      <c r="I2246" s="1"/>
      <c r="J2246" s="1"/>
      <c r="K2246" s="1"/>
      <c r="L2246" s="1"/>
      <c r="M2246" s="1"/>
      <c r="N2246" s="1"/>
      <c r="O2246" s="1"/>
      <c r="P2246" s="3"/>
      <c r="Q2246" s="3"/>
      <c r="R2246" s="3"/>
      <c r="S2246" s="3"/>
    </row>
    <row r="2247" spans="8:19">
      <c r="H2247" s="1"/>
      <c r="I2247" s="1"/>
      <c r="J2247" s="1"/>
      <c r="K2247" s="1"/>
      <c r="L2247" s="1"/>
      <c r="M2247" s="1"/>
      <c r="N2247" s="1"/>
      <c r="O2247" s="1"/>
      <c r="P2247" s="3"/>
      <c r="Q2247" s="3"/>
      <c r="R2247" s="3"/>
      <c r="S2247" s="3"/>
    </row>
    <row r="2248" spans="8:19">
      <c r="H2248" s="1"/>
      <c r="I2248" s="1"/>
      <c r="J2248" s="1"/>
      <c r="K2248" s="1"/>
      <c r="L2248" s="1"/>
      <c r="M2248" s="1"/>
      <c r="N2248" s="1"/>
      <c r="O2248" s="1"/>
      <c r="P2248" s="3"/>
      <c r="Q2248" s="3"/>
      <c r="R2248" s="3"/>
      <c r="S2248" s="3"/>
    </row>
    <row r="2249" spans="8:19">
      <c r="H2249" s="1"/>
      <c r="I2249" s="1"/>
      <c r="J2249" s="1"/>
      <c r="K2249" s="1"/>
      <c r="L2249" s="1"/>
      <c r="M2249" s="1"/>
      <c r="N2249" s="1"/>
      <c r="O2249" s="1"/>
      <c r="P2249" s="3"/>
      <c r="Q2249" s="3"/>
      <c r="R2249" s="3"/>
      <c r="S2249" s="3"/>
    </row>
    <row r="2250" spans="8:19">
      <c r="H2250" s="1"/>
      <c r="I2250" s="1"/>
      <c r="J2250" s="1"/>
      <c r="K2250" s="1"/>
      <c r="L2250" s="1"/>
      <c r="M2250" s="1"/>
      <c r="N2250" s="1"/>
      <c r="O2250" s="1"/>
      <c r="P2250" s="3"/>
      <c r="Q2250" s="3"/>
      <c r="R2250" s="3"/>
      <c r="S2250" s="3"/>
    </row>
    <row r="2251" spans="8:19">
      <c r="H2251" s="1"/>
      <c r="I2251" s="1"/>
      <c r="J2251" s="1"/>
      <c r="K2251" s="1"/>
      <c r="L2251" s="1"/>
      <c r="M2251" s="1"/>
      <c r="N2251" s="1"/>
      <c r="O2251" s="1"/>
      <c r="P2251" s="3"/>
      <c r="Q2251" s="3"/>
      <c r="R2251" s="3"/>
      <c r="S2251" s="3"/>
    </row>
    <row r="2252" spans="8:19">
      <c r="H2252" s="1"/>
      <c r="I2252" s="1"/>
      <c r="J2252" s="1"/>
      <c r="K2252" s="1"/>
      <c r="L2252" s="1"/>
      <c r="M2252" s="1"/>
      <c r="N2252" s="1"/>
      <c r="O2252" s="1"/>
      <c r="P2252" s="3"/>
      <c r="Q2252" s="3"/>
      <c r="R2252" s="3"/>
      <c r="S2252" s="3"/>
    </row>
    <row r="2253" spans="8:19">
      <c r="H2253" s="1"/>
      <c r="I2253" s="1"/>
      <c r="J2253" s="1"/>
      <c r="K2253" s="1"/>
      <c r="L2253" s="1"/>
      <c r="M2253" s="1"/>
      <c r="N2253" s="1"/>
      <c r="O2253" s="1"/>
      <c r="P2253" s="3"/>
      <c r="Q2253" s="3"/>
      <c r="R2253" s="3"/>
      <c r="S2253" s="3"/>
    </row>
    <row r="2254" spans="8:19">
      <c r="H2254" s="1"/>
      <c r="I2254" s="1"/>
      <c r="J2254" s="1"/>
      <c r="K2254" s="1"/>
      <c r="L2254" s="1"/>
      <c r="M2254" s="1"/>
      <c r="N2254" s="1"/>
      <c r="O2254" s="1"/>
      <c r="P2254" s="3"/>
      <c r="Q2254" s="3"/>
      <c r="R2254" s="3"/>
      <c r="S2254" s="3"/>
    </row>
    <row r="2255" spans="8:19">
      <c r="H2255" s="1"/>
      <c r="I2255" s="1"/>
      <c r="J2255" s="1"/>
      <c r="K2255" s="1"/>
      <c r="L2255" s="1"/>
      <c r="M2255" s="1"/>
      <c r="N2255" s="1"/>
      <c r="O2255" s="1"/>
      <c r="P2255" s="3"/>
      <c r="Q2255" s="3"/>
      <c r="R2255" s="3"/>
      <c r="S2255" s="3"/>
    </row>
    <row r="2256" spans="8:19">
      <c r="H2256" s="1"/>
      <c r="I2256" s="1"/>
      <c r="J2256" s="1"/>
      <c r="K2256" s="1"/>
      <c r="L2256" s="1"/>
      <c r="M2256" s="1"/>
      <c r="N2256" s="1"/>
      <c r="O2256" s="1"/>
      <c r="P2256" s="3"/>
      <c r="Q2256" s="3"/>
      <c r="R2256" s="3"/>
      <c r="S2256" s="3"/>
    </row>
    <row r="2257" spans="8:19">
      <c r="H2257" s="1"/>
      <c r="I2257" s="1"/>
      <c r="J2257" s="1"/>
      <c r="K2257" s="1"/>
      <c r="L2257" s="1"/>
      <c r="M2257" s="1"/>
      <c r="N2257" s="1"/>
      <c r="O2257" s="1"/>
      <c r="P2257" s="3"/>
      <c r="Q2257" s="3"/>
      <c r="R2257" s="3"/>
      <c r="S2257" s="3"/>
    </row>
    <row r="2258" spans="8:19">
      <c r="H2258" s="1"/>
      <c r="I2258" s="1"/>
      <c r="J2258" s="1"/>
      <c r="K2258" s="1"/>
      <c r="L2258" s="1"/>
      <c r="M2258" s="1"/>
      <c r="N2258" s="1"/>
      <c r="O2258" s="1"/>
      <c r="P2258" s="3"/>
      <c r="Q2258" s="3"/>
      <c r="R2258" s="3"/>
      <c r="S2258" s="3"/>
    </row>
    <row r="2259" spans="8:19">
      <c r="H2259" s="1"/>
      <c r="I2259" s="1"/>
      <c r="J2259" s="1"/>
      <c r="K2259" s="1"/>
      <c r="L2259" s="1"/>
      <c r="M2259" s="1"/>
      <c r="N2259" s="1"/>
      <c r="O2259" s="1"/>
      <c r="P2259" s="3"/>
      <c r="Q2259" s="3"/>
      <c r="R2259" s="3"/>
      <c r="S2259" s="3"/>
    </row>
    <row r="2260" spans="8:19">
      <c r="H2260" s="1"/>
      <c r="I2260" s="1"/>
      <c r="J2260" s="1"/>
      <c r="K2260" s="1"/>
      <c r="L2260" s="1"/>
      <c r="M2260" s="1"/>
      <c r="N2260" s="1"/>
      <c r="O2260" s="1"/>
      <c r="P2260" s="3"/>
      <c r="Q2260" s="3"/>
      <c r="R2260" s="3"/>
      <c r="S2260" s="3"/>
    </row>
    <row r="2261" spans="8:19">
      <c r="H2261" s="1"/>
      <c r="I2261" s="1"/>
      <c r="J2261" s="1"/>
      <c r="K2261" s="1"/>
      <c r="L2261" s="1"/>
      <c r="M2261" s="1"/>
      <c r="N2261" s="1"/>
      <c r="O2261" s="1"/>
      <c r="P2261" s="3"/>
      <c r="Q2261" s="3"/>
      <c r="R2261" s="3"/>
      <c r="S2261" s="3"/>
    </row>
    <row r="2262" spans="8:19">
      <c r="H2262" s="1"/>
      <c r="I2262" s="1"/>
      <c r="J2262" s="1"/>
      <c r="K2262" s="1"/>
      <c r="L2262" s="1"/>
      <c r="M2262" s="1"/>
      <c r="N2262" s="1"/>
      <c r="O2262" s="1"/>
      <c r="P2262" s="3"/>
      <c r="Q2262" s="3"/>
      <c r="R2262" s="3"/>
      <c r="S2262" s="3"/>
    </row>
    <row r="2263" spans="8:19">
      <c r="H2263" s="1"/>
      <c r="I2263" s="1"/>
      <c r="J2263" s="1"/>
      <c r="K2263" s="1"/>
      <c r="L2263" s="1"/>
      <c r="M2263" s="1"/>
      <c r="N2263" s="1"/>
      <c r="O2263" s="1"/>
      <c r="P2263" s="3"/>
      <c r="Q2263" s="3"/>
      <c r="R2263" s="3"/>
      <c r="S2263" s="3"/>
    </row>
    <row r="2264" spans="8:19">
      <c r="H2264" s="1"/>
      <c r="I2264" s="1"/>
      <c r="J2264" s="1"/>
      <c r="K2264" s="1"/>
      <c r="L2264" s="1"/>
      <c r="M2264" s="1"/>
      <c r="N2264" s="1"/>
      <c r="O2264" s="1"/>
      <c r="P2264" s="3"/>
      <c r="Q2264" s="3"/>
      <c r="R2264" s="3"/>
      <c r="S2264" s="3"/>
    </row>
    <row r="2265" spans="8:19">
      <c r="H2265" s="1"/>
      <c r="I2265" s="1"/>
      <c r="J2265" s="1"/>
      <c r="K2265" s="1"/>
      <c r="L2265" s="1"/>
      <c r="M2265" s="1"/>
      <c r="N2265" s="1"/>
      <c r="O2265" s="1"/>
      <c r="P2265" s="3"/>
      <c r="Q2265" s="3"/>
      <c r="R2265" s="3"/>
      <c r="S2265" s="3"/>
    </row>
    <row r="2266" spans="8:19">
      <c r="H2266" s="1"/>
      <c r="I2266" s="1"/>
      <c r="J2266" s="1"/>
      <c r="K2266" s="1"/>
      <c r="L2266" s="1"/>
      <c r="M2266" s="1"/>
      <c r="N2266" s="1"/>
      <c r="O2266" s="1"/>
      <c r="P2266" s="3"/>
      <c r="Q2266" s="3"/>
      <c r="R2266" s="3"/>
      <c r="S2266" s="3"/>
    </row>
    <row r="2267" spans="8:19">
      <c r="H2267" s="1"/>
      <c r="I2267" s="1"/>
      <c r="J2267" s="1"/>
      <c r="K2267" s="1"/>
      <c r="L2267" s="1"/>
      <c r="M2267" s="1"/>
      <c r="N2267" s="1"/>
      <c r="O2267" s="1"/>
      <c r="P2267" s="3"/>
      <c r="Q2267" s="3"/>
      <c r="R2267" s="3"/>
      <c r="S2267" s="3"/>
    </row>
    <row r="2268" spans="8:19">
      <c r="H2268" s="1"/>
      <c r="I2268" s="1"/>
      <c r="J2268" s="1"/>
      <c r="K2268" s="1"/>
      <c r="L2268" s="1"/>
      <c r="M2268" s="1"/>
      <c r="N2268" s="1"/>
      <c r="O2268" s="1"/>
      <c r="P2268" s="3"/>
      <c r="Q2268" s="3"/>
      <c r="R2268" s="3"/>
      <c r="S2268" s="3"/>
    </row>
    <row r="2269" spans="8:19">
      <c r="H2269" s="1"/>
      <c r="I2269" s="1"/>
      <c r="J2269" s="1"/>
      <c r="K2269" s="1"/>
      <c r="L2269" s="1"/>
      <c r="M2269" s="1"/>
      <c r="N2269" s="1"/>
      <c r="O2269" s="1"/>
      <c r="P2269" s="3"/>
      <c r="Q2269" s="3"/>
      <c r="R2269" s="3"/>
      <c r="S2269" s="3"/>
    </row>
    <row r="2270" spans="8:19">
      <c r="H2270" s="1"/>
      <c r="I2270" s="1"/>
      <c r="J2270" s="1"/>
      <c r="K2270" s="1"/>
      <c r="L2270" s="1"/>
      <c r="M2270" s="1"/>
      <c r="N2270" s="1"/>
      <c r="O2270" s="1"/>
      <c r="P2270" s="3"/>
      <c r="Q2270" s="3"/>
      <c r="R2270" s="3"/>
      <c r="S2270" s="3"/>
    </row>
    <row r="2271" spans="8:19">
      <c r="H2271" s="1"/>
      <c r="I2271" s="1"/>
      <c r="J2271" s="1"/>
      <c r="K2271" s="1"/>
      <c r="L2271" s="1"/>
      <c r="M2271" s="1"/>
      <c r="N2271" s="1"/>
      <c r="O2271" s="1"/>
      <c r="P2271" s="3"/>
      <c r="Q2271" s="3"/>
      <c r="R2271" s="3"/>
      <c r="S2271" s="3"/>
    </row>
    <row r="2272" spans="8:19">
      <c r="H2272" s="1"/>
      <c r="I2272" s="1"/>
      <c r="J2272" s="1"/>
      <c r="K2272" s="1"/>
      <c r="L2272" s="1"/>
      <c r="M2272" s="1"/>
      <c r="N2272" s="1"/>
      <c r="O2272" s="1"/>
      <c r="P2272" s="3"/>
      <c r="Q2272" s="3"/>
      <c r="R2272" s="3"/>
      <c r="S2272" s="3"/>
    </row>
    <row r="2273" spans="8:19">
      <c r="H2273" s="1"/>
      <c r="I2273" s="1"/>
      <c r="J2273" s="1"/>
      <c r="K2273" s="1"/>
      <c r="L2273" s="1"/>
      <c r="M2273" s="1"/>
      <c r="N2273" s="1"/>
      <c r="O2273" s="1"/>
      <c r="P2273" s="3"/>
      <c r="Q2273" s="3"/>
      <c r="R2273" s="3"/>
      <c r="S2273" s="3"/>
    </row>
    <row r="2274" spans="8:19">
      <c r="H2274" s="1"/>
      <c r="I2274" s="1"/>
      <c r="J2274" s="1"/>
      <c r="K2274" s="1"/>
      <c r="L2274" s="1"/>
      <c r="M2274" s="1"/>
      <c r="N2274" s="1"/>
      <c r="O2274" s="1"/>
      <c r="P2274" s="3"/>
      <c r="Q2274" s="3"/>
      <c r="R2274" s="3"/>
      <c r="S2274" s="3"/>
    </row>
    <row r="2275" spans="8:19">
      <c r="H2275" s="1"/>
      <c r="I2275" s="1"/>
      <c r="J2275" s="1"/>
      <c r="K2275" s="1"/>
      <c r="L2275" s="1"/>
      <c r="M2275" s="1"/>
      <c r="N2275" s="1"/>
      <c r="O2275" s="1"/>
      <c r="P2275" s="3"/>
      <c r="Q2275" s="3"/>
      <c r="R2275" s="3"/>
      <c r="S2275" s="3"/>
    </row>
    <row r="2276" spans="8:19">
      <c r="H2276" s="1"/>
      <c r="I2276" s="1"/>
      <c r="J2276" s="1"/>
      <c r="K2276" s="1"/>
      <c r="L2276" s="1"/>
      <c r="M2276" s="1"/>
      <c r="N2276" s="1"/>
      <c r="O2276" s="1"/>
      <c r="P2276" s="3"/>
      <c r="Q2276" s="3"/>
      <c r="R2276" s="3"/>
      <c r="S2276" s="3"/>
    </row>
    <row r="2277" spans="8:19">
      <c r="H2277" s="1"/>
      <c r="I2277" s="1"/>
      <c r="J2277" s="1"/>
      <c r="K2277" s="1"/>
      <c r="L2277" s="1"/>
      <c r="M2277" s="1"/>
      <c r="N2277" s="1"/>
      <c r="O2277" s="1"/>
      <c r="P2277" s="3"/>
      <c r="Q2277" s="3"/>
      <c r="R2277" s="3"/>
      <c r="S2277" s="3"/>
    </row>
    <row r="2278" spans="8:19">
      <c r="H2278" s="1"/>
      <c r="I2278" s="1"/>
      <c r="J2278" s="1"/>
      <c r="K2278" s="1"/>
      <c r="L2278" s="1"/>
      <c r="M2278" s="1"/>
      <c r="N2278" s="1"/>
      <c r="O2278" s="1"/>
      <c r="P2278" s="3"/>
      <c r="Q2278" s="3"/>
      <c r="R2278" s="3"/>
      <c r="S2278" s="3"/>
    </row>
    <row r="2279" spans="8:19">
      <c r="H2279" s="1"/>
      <c r="I2279" s="1"/>
      <c r="J2279" s="1"/>
      <c r="K2279" s="1"/>
      <c r="L2279" s="1"/>
      <c r="M2279" s="1"/>
      <c r="N2279" s="1"/>
      <c r="O2279" s="1"/>
      <c r="P2279" s="3"/>
      <c r="Q2279" s="3"/>
      <c r="R2279" s="3"/>
      <c r="S2279" s="3"/>
    </row>
    <row r="2280" spans="8:19">
      <c r="H2280" s="1"/>
      <c r="I2280" s="1"/>
      <c r="J2280" s="1"/>
      <c r="K2280" s="1"/>
      <c r="L2280" s="1"/>
      <c r="M2280" s="1"/>
      <c r="N2280" s="1"/>
      <c r="O2280" s="1"/>
      <c r="P2280" s="3"/>
      <c r="Q2280" s="3"/>
      <c r="R2280" s="3"/>
      <c r="S2280" s="3"/>
    </row>
    <row r="2281" spans="8:19">
      <c r="H2281" s="1"/>
      <c r="I2281" s="1"/>
      <c r="J2281" s="1"/>
      <c r="K2281" s="1"/>
      <c r="L2281" s="1"/>
      <c r="M2281" s="1"/>
      <c r="N2281" s="1"/>
      <c r="O2281" s="1"/>
      <c r="P2281" s="3"/>
      <c r="Q2281" s="3"/>
      <c r="R2281" s="3"/>
      <c r="S2281" s="3"/>
    </row>
    <row r="2282" spans="8:19">
      <c r="H2282" s="1"/>
      <c r="I2282" s="1"/>
      <c r="J2282" s="1"/>
      <c r="K2282" s="1"/>
      <c r="L2282" s="1"/>
      <c r="M2282" s="1"/>
      <c r="N2282" s="1"/>
      <c r="O2282" s="1"/>
      <c r="P2282" s="3"/>
      <c r="Q2282" s="3"/>
      <c r="R2282" s="3"/>
      <c r="S2282" s="3"/>
    </row>
    <row r="2283" spans="8:19">
      <c r="H2283" s="1"/>
      <c r="I2283" s="1"/>
      <c r="J2283" s="1"/>
      <c r="K2283" s="1"/>
      <c r="L2283" s="1"/>
      <c r="M2283" s="1"/>
      <c r="N2283" s="1"/>
      <c r="O2283" s="1"/>
      <c r="P2283" s="3"/>
      <c r="Q2283" s="3"/>
      <c r="R2283" s="3"/>
      <c r="S2283" s="3"/>
    </row>
    <row r="2284" spans="8:19">
      <c r="H2284" s="1"/>
      <c r="I2284" s="1"/>
      <c r="J2284" s="1"/>
      <c r="K2284" s="1"/>
      <c r="L2284" s="1"/>
      <c r="M2284" s="1"/>
      <c r="N2284" s="1"/>
      <c r="O2284" s="1"/>
      <c r="P2284" s="3"/>
      <c r="Q2284" s="3"/>
      <c r="R2284" s="3"/>
      <c r="S2284" s="3"/>
    </row>
    <row r="2285" spans="8:19">
      <c r="H2285" s="1"/>
      <c r="I2285" s="1"/>
      <c r="J2285" s="1"/>
      <c r="K2285" s="1"/>
      <c r="L2285" s="1"/>
      <c r="M2285" s="1"/>
      <c r="N2285" s="1"/>
      <c r="O2285" s="1"/>
      <c r="P2285" s="3"/>
      <c r="Q2285" s="3"/>
      <c r="R2285" s="3"/>
      <c r="S2285" s="3"/>
    </row>
    <row r="2286" spans="8:19">
      <c r="H2286" s="1"/>
      <c r="I2286" s="1"/>
      <c r="J2286" s="1"/>
      <c r="K2286" s="1"/>
      <c r="L2286" s="1"/>
      <c r="M2286" s="1"/>
      <c r="N2286" s="1"/>
      <c r="O2286" s="1"/>
      <c r="P2286" s="3"/>
      <c r="Q2286" s="3"/>
      <c r="R2286" s="3"/>
      <c r="S2286" s="3"/>
    </row>
    <row r="2287" spans="8:19">
      <c r="H2287" s="1"/>
      <c r="I2287" s="1"/>
      <c r="J2287" s="1"/>
      <c r="K2287" s="1"/>
      <c r="L2287" s="1"/>
      <c r="M2287" s="1"/>
      <c r="N2287" s="1"/>
      <c r="O2287" s="1"/>
      <c r="P2287" s="3"/>
      <c r="Q2287" s="3"/>
      <c r="R2287" s="3"/>
      <c r="S2287" s="3"/>
    </row>
    <row r="2288" spans="8:19">
      <c r="H2288" s="1"/>
      <c r="I2288" s="1"/>
      <c r="J2288" s="1"/>
      <c r="K2288" s="1"/>
      <c r="L2288" s="1"/>
      <c r="M2288" s="1"/>
      <c r="N2288" s="1"/>
      <c r="O2288" s="1"/>
      <c r="P2288" s="3"/>
      <c r="Q2288" s="3"/>
      <c r="R2288" s="3"/>
      <c r="S2288" s="3"/>
    </row>
    <row r="2289" spans="8:19">
      <c r="H2289" s="1"/>
      <c r="I2289" s="1"/>
      <c r="J2289" s="1"/>
      <c r="K2289" s="1"/>
      <c r="L2289" s="1"/>
      <c r="M2289" s="1"/>
      <c r="N2289" s="1"/>
      <c r="O2289" s="1"/>
      <c r="P2289" s="3"/>
      <c r="Q2289" s="3"/>
      <c r="R2289" s="3"/>
      <c r="S2289" s="3"/>
    </row>
    <row r="2290" spans="8:19">
      <c r="H2290" s="1"/>
      <c r="I2290" s="1"/>
      <c r="J2290" s="1"/>
      <c r="K2290" s="1"/>
      <c r="L2290" s="1"/>
      <c r="M2290" s="1"/>
      <c r="N2290" s="1"/>
      <c r="O2290" s="1"/>
      <c r="P2290" s="3"/>
      <c r="Q2290" s="3"/>
      <c r="R2290" s="3"/>
      <c r="S2290" s="3"/>
    </row>
    <row r="2291" spans="8:19">
      <c r="H2291" s="1"/>
      <c r="I2291" s="1"/>
      <c r="J2291" s="1"/>
      <c r="K2291" s="1"/>
      <c r="L2291" s="1"/>
      <c r="M2291" s="1"/>
      <c r="N2291" s="1"/>
      <c r="O2291" s="1"/>
      <c r="P2291" s="3"/>
      <c r="Q2291" s="3"/>
      <c r="R2291" s="3"/>
      <c r="S2291" s="3"/>
    </row>
    <row r="2292" spans="8:19">
      <c r="H2292" s="1"/>
      <c r="I2292" s="1"/>
      <c r="J2292" s="1"/>
      <c r="K2292" s="1"/>
      <c r="L2292" s="1"/>
      <c r="M2292" s="1"/>
      <c r="N2292" s="1"/>
      <c r="O2292" s="1"/>
      <c r="P2292" s="3"/>
      <c r="Q2292" s="3"/>
      <c r="R2292" s="3"/>
      <c r="S2292" s="3"/>
    </row>
    <row r="2293" spans="8:19">
      <c r="H2293" s="1"/>
      <c r="I2293" s="1"/>
      <c r="J2293" s="1"/>
      <c r="K2293" s="1"/>
      <c r="L2293" s="1"/>
      <c r="M2293" s="1"/>
      <c r="N2293" s="1"/>
      <c r="O2293" s="1"/>
      <c r="P2293" s="3"/>
      <c r="Q2293" s="3"/>
      <c r="R2293" s="3"/>
      <c r="S2293" s="3"/>
    </row>
    <row r="2294" spans="8:19">
      <c r="H2294" s="1"/>
      <c r="I2294" s="1"/>
      <c r="J2294" s="1"/>
      <c r="K2294" s="1"/>
      <c r="L2294" s="1"/>
      <c r="M2294" s="1"/>
      <c r="N2294" s="1"/>
      <c r="O2294" s="1"/>
      <c r="P2294" s="3"/>
      <c r="Q2294" s="3"/>
      <c r="R2294" s="3"/>
      <c r="S2294" s="3"/>
    </row>
    <row r="2295" spans="8:19">
      <c r="H2295" s="1"/>
      <c r="I2295" s="1"/>
      <c r="J2295" s="1"/>
      <c r="K2295" s="1"/>
      <c r="L2295" s="1"/>
      <c r="M2295" s="1"/>
      <c r="N2295" s="1"/>
      <c r="O2295" s="1"/>
      <c r="P2295" s="3"/>
      <c r="Q2295" s="3"/>
      <c r="R2295" s="3"/>
      <c r="S2295" s="3"/>
    </row>
    <row r="2296" spans="8:19">
      <c r="H2296" s="1"/>
      <c r="I2296" s="1"/>
      <c r="J2296" s="1"/>
      <c r="K2296" s="1"/>
      <c r="L2296" s="1"/>
      <c r="M2296" s="1"/>
      <c r="N2296" s="1"/>
      <c r="O2296" s="1"/>
      <c r="P2296" s="3"/>
      <c r="Q2296" s="3"/>
      <c r="R2296" s="3"/>
      <c r="S2296" s="3"/>
    </row>
    <row r="2297" spans="8:19">
      <c r="H2297" s="1"/>
      <c r="I2297" s="1"/>
      <c r="J2297" s="1"/>
      <c r="K2297" s="1"/>
      <c r="L2297" s="1"/>
      <c r="M2297" s="1"/>
      <c r="N2297" s="1"/>
      <c r="O2297" s="1"/>
      <c r="P2297" s="3"/>
      <c r="Q2297" s="3"/>
      <c r="R2297" s="3"/>
      <c r="S2297" s="3"/>
    </row>
    <row r="2298" spans="8:19">
      <c r="H2298" s="1"/>
      <c r="I2298" s="1"/>
      <c r="J2298" s="1"/>
      <c r="K2298" s="1"/>
      <c r="L2298" s="1"/>
      <c r="M2298" s="1"/>
      <c r="N2298" s="1"/>
      <c r="O2298" s="1"/>
      <c r="P2298" s="3"/>
      <c r="Q2298" s="3"/>
      <c r="R2298" s="3"/>
      <c r="S2298" s="3"/>
    </row>
    <row r="2299" spans="8:19">
      <c r="H2299" s="1"/>
      <c r="I2299" s="1"/>
      <c r="J2299" s="1"/>
      <c r="K2299" s="1"/>
      <c r="L2299" s="1"/>
      <c r="M2299" s="1"/>
      <c r="N2299" s="1"/>
      <c r="O2299" s="1"/>
      <c r="P2299" s="3"/>
      <c r="Q2299" s="3"/>
      <c r="R2299" s="3"/>
      <c r="S2299" s="3"/>
    </row>
    <row r="2300" spans="8:19">
      <c r="H2300" s="1"/>
      <c r="I2300" s="1"/>
      <c r="J2300" s="1"/>
      <c r="K2300" s="1"/>
      <c r="L2300" s="1"/>
      <c r="M2300" s="1"/>
      <c r="N2300" s="1"/>
      <c r="O2300" s="1"/>
      <c r="P2300" s="3"/>
      <c r="Q2300" s="3"/>
      <c r="R2300" s="3"/>
      <c r="S2300" s="3"/>
    </row>
    <row r="2301" spans="8:19">
      <c r="H2301" s="1"/>
      <c r="I2301" s="1"/>
      <c r="J2301" s="1"/>
      <c r="K2301" s="1"/>
      <c r="L2301" s="1"/>
      <c r="M2301" s="1"/>
      <c r="N2301" s="1"/>
      <c r="O2301" s="1"/>
      <c r="P2301" s="3"/>
      <c r="Q2301" s="3"/>
      <c r="R2301" s="3"/>
      <c r="S2301" s="3"/>
    </row>
    <row r="2302" spans="8:19">
      <c r="H2302" s="1"/>
      <c r="I2302" s="1"/>
      <c r="J2302" s="1"/>
      <c r="K2302" s="1"/>
      <c r="L2302" s="1"/>
      <c r="M2302" s="1"/>
      <c r="N2302" s="1"/>
      <c r="O2302" s="1"/>
      <c r="P2302" s="3"/>
      <c r="Q2302" s="3"/>
      <c r="R2302" s="3"/>
      <c r="S2302" s="3"/>
    </row>
    <row r="2303" spans="8:19">
      <c r="H2303" s="1"/>
      <c r="I2303" s="1"/>
      <c r="J2303" s="1"/>
      <c r="K2303" s="1"/>
      <c r="L2303" s="1"/>
      <c r="M2303" s="1"/>
      <c r="N2303" s="1"/>
      <c r="O2303" s="1"/>
      <c r="P2303" s="3"/>
      <c r="Q2303" s="3"/>
      <c r="R2303" s="3"/>
      <c r="S2303" s="3"/>
    </row>
    <row r="2304" spans="8:19">
      <c r="H2304" s="1"/>
      <c r="I2304" s="1"/>
      <c r="J2304" s="1"/>
      <c r="K2304" s="1"/>
      <c r="L2304" s="1"/>
      <c r="M2304" s="1"/>
      <c r="N2304" s="1"/>
      <c r="O2304" s="1"/>
      <c r="P2304" s="3"/>
      <c r="Q2304" s="3"/>
      <c r="R2304" s="3"/>
      <c r="S2304" s="3"/>
    </row>
    <row r="2305" spans="8:19">
      <c r="H2305" s="1"/>
      <c r="I2305" s="1"/>
      <c r="J2305" s="1"/>
      <c r="K2305" s="1"/>
      <c r="L2305" s="1"/>
      <c r="M2305" s="1"/>
      <c r="N2305" s="1"/>
      <c r="O2305" s="1"/>
      <c r="P2305" s="3"/>
      <c r="Q2305" s="3"/>
      <c r="R2305" s="3"/>
      <c r="S2305" s="3"/>
    </row>
    <row r="2306" spans="8:19">
      <c r="H2306" s="1"/>
      <c r="I2306" s="1"/>
      <c r="J2306" s="1"/>
      <c r="K2306" s="1"/>
      <c r="L2306" s="1"/>
      <c r="M2306" s="1"/>
      <c r="N2306" s="1"/>
      <c r="O2306" s="1"/>
      <c r="P2306" s="3"/>
      <c r="Q2306" s="3"/>
      <c r="R2306" s="3"/>
      <c r="S2306" s="3"/>
    </row>
    <row r="2307" spans="8:19">
      <c r="H2307" s="1"/>
      <c r="I2307" s="1"/>
      <c r="J2307" s="1"/>
      <c r="K2307" s="1"/>
      <c r="L2307" s="1"/>
      <c r="M2307" s="1"/>
      <c r="N2307" s="1"/>
      <c r="O2307" s="1"/>
      <c r="P2307" s="3"/>
      <c r="Q2307" s="3"/>
      <c r="R2307" s="3"/>
      <c r="S2307" s="3"/>
    </row>
    <row r="2308" spans="8:19">
      <c r="H2308" s="1"/>
      <c r="I2308" s="1"/>
      <c r="J2308" s="1"/>
      <c r="K2308" s="1"/>
      <c r="L2308" s="1"/>
      <c r="M2308" s="1"/>
      <c r="N2308" s="1"/>
      <c r="O2308" s="1"/>
      <c r="P2308" s="3"/>
      <c r="Q2308" s="3"/>
      <c r="R2308" s="3"/>
      <c r="S2308" s="3"/>
    </row>
    <row r="2309" spans="8:19">
      <c r="H2309" s="1"/>
      <c r="I2309" s="1"/>
      <c r="J2309" s="1"/>
      <c r="K2309" s="1"/>
      <c r="L2309" s="1"/>
      <c r="M2309" s="1"/>
      <c r="N2309" s="1"/>
      <c r="O2309" s="1"/>
      <c r="P2309" s="3"/>
      <c r="Q2309" s="3"/>
      <c r="R2309" s="3"/>
      <c r="S2309" s="3"/>
    </row>
    <row r="2310" spans="8:19">
      <c r="H2310" s="1"/>
      <c r="I2310" s="1"/>
      <c r="J2310" s="1"/>
      <c r="K2310" s="1"/>
      <c r="L2310" s="1"/>
      <c r="M2310" s="1"/>
      <c r="N2310" s="1"/>
      <c r="O2310" s="1"/>
      <c r="P2310" s="3"/>
      <c r="Q2310" s="3"/>
      <c r="R2310" s="3"/>
      <c r="S2310" s="3"/>
    </row>
    <row r="2311" spans="8:19">
      <c r="H2311" s="1"/>
      <c r="I2311" s="1"/>
      <c r="J2311" s="1"/>
      <c r="K2311" s="1"/>
      <c r="L2311" s="1"/>
      <c r="M2311" s="1"/>
      <c r="N2311" s="1"/>
      <c r="O2311" s="1"/>
      <c r="P2311" s="3"/>
      <c r="Q2311" s="3"/>
      <c r="R2311" s="3"/>
      <c r="S2311" s="3"/>
    </row>
    <row r="2312" spans="8:19">
      <c r="H2312" s="1"/>
      <c r="I2312" s="1"/>
      <c r="J2312" s="1"/>
      <c r="K2312" s="1"/>
      <c r="L2312" s="1"/>
      <c r="M2312" s="1"/>
      <c r="N2312" s="1"/>
      <c r="O2312" s="1"/>
      <c r="P2312" s="3"/>
      <c r="Q2312" s="3"/>
      <c r="R2312" s="3"/>
      <c r="S2312" s="3"/>
    </row>
    <row r="2313" spans="8:19">
      <c r="H2313" s="1"/>
      <c r="I2313" s="1"/>
      <c r="J2313" s="1"/>
      <c r="K2313" s="1"/>
      <c r="L2313" s="1"/>
      <c r="M2313" s="1"/>
      <c r="N2313" s="1"/>
      <c r="O2313" s="1"/>
      <c r="P2313" s="3"/>
      <c r="Q2313" s="3"/>
      <c r="R2313" s="3"/>
      <c r="S2313" s="3"/>
    </row>
    <row r="2314" spans="8:19">
      <c r="H2314" s="1"/>
      <c r="I2314" s="1"/>
      <c r="J2314" s="1"/>
      <c r="K2314" s="1"/>
      <c r="L2314" s="1"/>
      <c r="M2314" s="1"/>
      <c r="N2314" s="1"/>
      <c r="O2314" s="1"/>
      <c r="P2314" s="3"/>
      <c r="Q2314" s="3"/>
      <c r="R2314" s="3"/>
      <c r="S2314" s="3"/>
    </row>
    <row r="2315" spans="8:19">
      <c r="H2315" s="1"/>
      <c r="I2315" s="1"/>
      <c r="J2315" s="1"/>
      <c r="K2315" s="1"/>
      <c r="L2315" s="1"/>
      <c r="M2315" s="1"/>
      <c r="N2315" s="1"/>
      <c r="O2315" s="1"/>
      <c r="P2315" s="3"/>
      <c r="Q2315" s="3"/>
      <c r="R2315" s="3"/>
      <c r="S2315" s="3"/>
    </row>
    <row r="2316" spans="8:19">
      <c r="H2316" s="1"/>
      <c r="I2316" s="1"/>
      <c r="J2316" s="1"/>
      <c r="K2316" s="1"/>
      <c r="L2316" s="1"/>
      <c r="M2316" s="1"/>
      <c r="N2316" s="1"/>
      <c r="O2316" s="1"/>
      <c r="P2316" s="3"/>
      <c r="Q2316" s="3"/>
      <c r="R2316" s="3"/>
      <c r="S2316" s="3"/>
    </row>
    <row r="2317" spans="8:19">
      <c r="H2317" s="1"/>
      <c r="I2317" s="1"/>
      <c r="J2317" s="1"/>
      <c r="K2317" s="1"/>
      <c r="L2317" s="1"/>
      <c r="M2317" s="1"/>
      <c r="N2317" s="1"/>
      <c r="O2317" s="1"/>
      <c r="P2317" s="3"/>
      <c r="Q2317" s="3"/>
      <c r="R2317" s="3"/>
      <c r="S2317" s="3"/>
    </row>
    <row r="2318" spans="8:19">
      <c r="H2318" s="1"/>
      <c r="I2318" s="1"/>
      <c r="J2318" s="1"/>
      <c r="K2318" s="1"/>
      <c r="L2318" s="1"/>
      <c r="M2318" s="1"/>
      <c r="N2318" s="1"/>
      <c r="O2318" s="1"/>
      <c r="P2318" s="3"/>
      <c r="Q2318" s="3"/>
      <c r="R2318" s="3"/>
      <c r="S2318" s="3"/>
    </row>
    <row r="2319" spans="8:19">
      <c r="H2319" s="1"/>
      <c r="I2319" s="1"/>
      <c r="J2319" s="1"/>
      <c r="K2319" s="1"/>
      <c r="L2319" s="1"/>
      <c r="M2319" s="1"/>
      <c r="N2319" s="1"/>
      <c r="O2319" s="1"/>
      <c r="P2319" s="3"/>
      <c r="Q2319" s="3"/>
      <c r="R2319" s="3"/>
      <c r="S2319" s="3"/>
    </row>
    <row r="2320" spans="8:19">
      <c r="H2320" s="1"/>
      <c r="I2320" s="1"/>
      <c r="J2320" s="1"/>
      <c r="K2320" s="1"/>
      <c r="L2320" s="1"/>
      <c r="M2320" s="1"/>
      <c r="N2320" s="1"/>
      <c r="O2320" s="1"/>
      <c r="P2320" s="3"/>
      <c r="Q2320" s="3"/>
      <c r="R2320" s="3"/>
      <c r="S2320" s="3"/>
    </row>
    <row r="2321" spans="8:19">
      <c r="H2321" s="1"/>
      <c r="I2321" s="1"/>
      <c r="J2321" s="1"/>
      <c r="K2321" s="1"/>
      <c r="L2321" s="1"/>
      <c r="M2321" s="1"/>
      <c r="N2321" s="1"/>
      <c r="O2321" s="1"/>
      <c r="P2321" s="3"/>
      <c r="Q2321" s="3"/>
      <c r="R2321" s="3"/>
      <c r="S2321" s="3"/>
    </row>
    <row r="2322" spans="8:19">
      <c r="H2322" s="1"/>
      <c r="I2322" s="1"/>
      <c r="J2322" s="1"/>
      <c r="K2322" s="1"/>
      <c r="L2322" s="1"/>
      <c r="M2322" s="1"/>
      <c r="N2322" s="1"/>
      <c r="O2322" s="1"/>
      <c r="P2322" s="3"/>
      <c r="Q2322" s="3"/>
      <c r="R2322" s="3"/>
      <c r="S2322" s="3"/>
    </row>
    <row r="2323" spans="8:19">
      <c r="H2323" s="1"/>
      <c r="I2323" s="1"/>
      <c r="J2323" s="1"/>
      <c r="K2323" s="1"/>
      <c r="L2323" s="1"/>
      <c r="M2323" s="1"/>
      <c r="N2323" s="1"/>
      <c r="O2323" s="1"/>
      <c r="P2323" s="3"/>
      <c r="Q2323" s="3"/>
      <c r="R2323" s="3"/>
      <c r="S2323" s="3"/>
    </row>
    <row r="2324" spans="8:19">
      <c r="H2324" s="1"/>
      <c r="I2324" s="1"/>
      <c r="J2324" s="1"/>
      <c r="K2324" s="1"/>
      <c r="L2324" s="1"/>
      <c r="M2324" s="1"/>
      <c r="N2324" s="1"/>
      <c r="O2324" s="1"/>
      <c r="P2324" s="3"/>
      <c r="Q2324" s="3"/>
      <c r="R2324" s="3"/>
      <c r="S2324" s="3"/>
    </row>
    <row r="2325" spans="8:19">
      <c r="H2325" s="1"/>
      <c r="I2325" s="1"/>
      <c r="J2325" s="1"/>
      <c r="K2325" s="1"/>
      <c r="L2325" s="1"/>
      <c r="M2325" s="1"/>
      <c r="N2325" s="1"/>
      <c r="O2325" s="1"/>
      <c r="P2325" s="3"/>
      <c r="Q2325" s="3"/>
      <c r="R2325" s="3"/>
      <c r="S2325" s="3"/>
    </row>
    <row r="2326" spans="8:19">
      <c r="H2326" s="1"/>
      <c r="I2326" s="1"/>
      <c r="J2326" s="1"/>
      <c r="K2326" s="1"/>
      <c r="L2326" s="1"/>
      <c r="M2326" s="1"/>
      <c r="N2326" s="1"/>
      <c r="O2326" s="1"/>
      <c r="P2326" s="3"/>
      <c r="Q2326" s="3"/>
      <c r="R2326" s="3"/>
      <c r="S2326" s="3"/>
    </row>
    <row r="2327" spans="8:19">
      <c r="H2327" s="1"/>
      <c r="I2327" s="1"/>
      <c r="J2327" s="1"/>
      <c r="K2327" s="1"/>
      <c r="L2327" s="1"/>
      <c r="M2327" s="1"/>
      <c r="N2327" s="1"/>
      <c r="O2327" s="1"/>
      <c r="P2327" s="3"/>
      <c r="Q2327" s="3"/>
      <c r="R2327" s="3"/>
      <c r="S2327" s="3"/>
    </row>
    <row r="2328" spans="8:19">
      <c r="H2328" s="1"/>
      <c r="I2328" s="1"/>
      <c r="J2328" s="1"/>
      <c r="K2328" s="1"/>
      <c r="L2328" s="1"/>
      <c r="M2328" s="1"/>
      <c r="N2328" s="1"/>
      <c r="O2328" s="1"/>
      <c r="P2328" s="3"/>
      <c r="Q2328" s="3"/>
      <c r="R2328" s="3"/>
      <c r="S2328" s="3"/>
    </row>
    <row r="2329" spans="8:19">
      <c r="H2329" s="1"/>
      <c r="I2329" s="1"/>
      <c r="J2329" s="1"/>
      <c r="K2329" s="1"/>
      <c r="L2329" s="1"/>
      <c r="M2329" s="1"/>
      <c r="N2329" s="1"/>
      <c r="O2329" s="1"/>
      <c r="P2329" s="3"/>
      <c r="Q2329" s="3"/>
      <c r="R2329" s="3"/>
      <c r="S2329" s="3"/>
    </row>
    <row r="2330" spans="8:19">
      <c r="H2330" s="1"/>
      <c r="I2330" s="1"/>
      <c r="J2330" s="1"/>
      <c r="K2330" s="1"/>
      <c r="L2330" s="1"/>
      <c r="M2330" s="1"/>
      <c r="N2330" s="1"/>
      <c r="O2330" s="1"/>
      <c r="P2330" s="3"/>
      <c r="Q2330" s="3"/>
      <c r="R2330" s="3"/>
      <c r="S2330" s="3"/>
    </row>
    <row r="2331" spans="8:19">
      <c r="H2331" s="1"/>
      <c r="I2331" s="1"/>
      <c r="J2331" s="1"/>
      <c r="K2331" s="1"/>
      <c r="L2331" s="1"/>
      <c r="M2331" s="1"/>
      <c r="N2331" s="1"/>
      <c r="O2331" s="1"/>
      <c r="P2331" s="3"/>
      <c r="Q2331" s="3"/>
      <c r="R2331" s="3"/>
      <c r="S2331" s="3"/>
    </row>
    <row r="2332" spans="8:19">
      <c r="H2332" s="1"/>
      <c r="I2332" s="1"/>
      <c r="J2332" s="1"/>
      <c r="K2332" s="1"/>
      <c r="L2332" s="1"/>
      <c r="M2332" s="1"/>
      <c r="N2332" s="1"/>
      <c r="O2332" s="1"/>
      <c r="P2332" s="3"/>
      <c r="Q2332" s="3"/>
      <c r="R2332" s="3"/>
      <c r="S2332" s="3"/>
    </row>
    <row r="2333" spans="8:19">
      <c r="H2333" s="1"/>
      <c r="I2333" s="1"/>
      <c r="J2333" s="1"/>
      <c r="K2333" s="1"/>
      <c r="L2333" s="1"/>
      <c r="M2333" s="1"/>
      <c r="N2333" s="1"/>
      <c r="O2333" s="1"/>
      <c r="P2333" s="3"/>
      <c r="Q2333" s="3"/>
      <c r="R2333" s="3"/>
      <c r="S2333" s="3"/>
    </row>
    <row r="2334" spans="8:19">
      <c r="H2334" s="1"/>
      <c r="I2334" s="1"/>
      <c r="J2334" s="1"/>
      <c r="K2334" s="1"/>
      <c r="L2334" s="1"/>
      <c r="M2334" s="1"/>
      <c r="N2334" s="1"/>
      <c r="O2334" s="1"/>
      <c r="P2334" s="3"/>
      <c r="Q2334" s="3"/>
      <c r="R2334" s="3"/>
      <c r="S2334" s="3"/>
    </row>
    <row r="2335" spans="8:19">
      <c r="H2335" s="1"/>
      <c r="I2335" s="1"/>
      <c r="J2335" s="1"/>
      <c r="K2335" s="1"/>
      <c r="L2335" s="1"/>
      <c r="M2335" s="1"/>
      <c r="N2335" s="1"/>
      <c r="O2335" s="1"/>
      <c r="P2335" s="3"/>
      <c r="Q2335" s="3"/>
      <c r="R2335" s="3"/>
      <c r="S2335" s="3"/>
    </row>
    <row r="2336" spans="8:19">
      <c r="H2336" s="1"/>
      <c r="I2336" s="1"/>
      <c r="J2336" s="1"/>
      <c r="K2336" s="1"/>
      <c r="L2336" s="1"/>
      <c r="M2336" s="1"/>
      <c r="N2336" s="1"/>
      <c r="O2336" s="1"/>
      <c r="P2336" s="3"/>
      <c r="Q2336" s="3"/>
      <c r="R2336" s="3"/>
      <c r="S2336" s="3"/>
    </row>
    <row r="2337" spans="8:19">
      <c r="H2337" s="1"/>
      <c r="I2337" s="1"/>
      <c r="J2337" s="1"/>
      <c r="K2337" s="1"/>
      <c r="L2337" s="1"/>
      <c r="M2337" s="1"/>
      <c r="N2337" s="1"/>
      <c r="O2337" s="1"/>
      <c r="P2337" s="3"/>
      <c r="Q2337" s="3"/>
      <c r="R2337" s="3"/>
      <c r="S2337" s="3"/>
    </row>
    <row r="2338" spans="8:19">
      <c r="H2338" s="1"/>
      <c r="I2338" s="1"/>
      <c r="J2338" s="1"/>
      <c r="K2338" s="1"/>
      <c r="L2338" s="1"/>
      <c r="M2338" s="1"/>
      <c r="N2338" s="1"/>
      <c r="O2338" s="1"/>
      <c r="P2338" s="3"/>
      <c r="Q2338" s="3"/>
      <c r="R2338" s="3"/>
      <c r="S2338" s="3"/>
    </row>
    <row r="2339" spans="8:19">
      <c r="H2339" s="1"/>
      <c r="I2339" s="1"/>
      <c r="J2339" s="1"/>
      <c r="K2339" s="1"/>
      <c r="L2339" s="1"/>
      <c r="M2339" s="1"/>
      <c r="N2339" s="1"/>
      <c r="O2339" s="1"/>
      <c r="P2339" s="3"/>
      <c r="Q2339" s="3"/>
      <c r="R2339" s="3"/>
      <c r="S2339" s="3"/>
    </row>
    <row r="2340" spans="8:19">
      <c r="H2340" s="1"/>
      <c r="I2340" s="1"/>
      <c r="J2340" s="1"/>
      <c r="K2340" s="1"/>
      <c r="L2340" s="1"/>
      <c r="M2340" s="1"/>
      <c r="N2340" s="1"/>
      <c r="O2340" s="1"/>
      <c r="P2340" s="3"/>
      <c r="Q2340" s="3"/>
      <c r="R2340" s="3"/>
      <c r="S2340" s="3"/>
    </row>
    <row r="2341" spans="8:19">
      <c r="H2341" s="1"/>
      <c r="I2341" s="1"/>
      <c r="J2341" s="1"/>
      <c r="K2341" s="1"/>
      <c r="L2341" s="1"/>
      <c r="M2341" s="1"/>
      <c r="N2341" s="1"/>
      <c r="O2341" s="1"/>
      <c r="P2341" s="3"/>
      <c r="Q2341" s="3"/>
      <c r="R2341" s="3"/>
      <c r="S2341" s="3"/>
    </row>
    <row r="2342" spans="8:19">
      <c r="H2342" s="1"/>
      <c r="I2342" s="1"/>
      <c r="J2342" s="1"/>
      <c r="K2342" s="1"/>
      <c r="L2342" s="1"/>
      <c r="M2342" s="1"/>
      <c r="N2342" s="1"/>
      <c r="O2342" s="1"/>
      <c r="P2342" s="3"/>
      <c r="Q2342" s="3"/>
      <c r="R2342" s="3"/>
      <c r="S2342" s="3"/>
    </row>
    <row r="2343" spans="8:19">
      <c r="H2343" s="1"/>
      <c r="I2343" s="1"/>
      <c r="J2343" s="1"/>
      <c r="K2343" s="1"/>
      <c r="L2343" s="1"/>
      <c r="M2343" s="1"/>
      <c r="N2343" s="1"/>
      <c r="O2343" s="1"/>
      <c r="P2343" s="3"/>
      <c r="Q2343" s="3"/>
      <c r="R2343" s="3"/>
      <c r="S2343" s="3"/>
    </row>
    <row r="2344" spans="8:19">
      <c r="H2344" s="1"/>
      <c r="I2344" s="1"/>
      <c r="J2344" s="1"/>
      <c r="K2344" s="1"/>
      <c r="L2344" s="1"/>
      <c r="M2344" s="1"/>
      <c r="N2344" s="1"/>
      <c r="O2344" s="1"/>
      <c r="P2344" s="3"/>
      <c r="Q2344" s="3"/>
      <c r="R2344" s="3"/>
      <c r="S2344" s="3"/>
    </row>
    <row r="2345" spans="8:19">
      <c r="H2345" s="1"/>
      <c r="I2345" s="1"/>
      <c r="J2345" s="1"/>
      <c r="K2345" s="1"/>
      <c r="L2345" s="1"/>
      <c r="M2345" s="1"/>
      <c r="N2345" s="1"/>
      <c r="O2345" s="1"/>
      <c r="P2345" s="3"/>
      <c r="Q2345" s="3"/>
      <c r="R2345" s="3"/>
      <c r="S2345" s="3"/>
    </row>
    <row r="2346" spans="8:19">
      <c r="H2346" s="1"/>
      <c r="I2346" s="1"/>
      <c r="J2346" s="1"/>
      <c r="K2346" s="1"/>
      <c r="L2346" s="1"/>
      <c r="M2346" s="1"/>
      <c r="N2346" s="1"/>
      <c r="O2346" s="1"/>
      <c r="P2346" s="3"/>
      <c r="Q2346" s="3"/>
      <c r="R2346" s="3"/>
      <c r="S2346" s="3"/>
    </row>
    <row r="2347" spans="8:19">
      <c r="H2347" s="1"/>
      <c r="I2347" s="1"/>
      <c r="J2347" s="1"/>
      <c r="K2347" s="1"/>
      <c r="L2347" s="1"/>
      <c r="M2347" s="1"/>
      <c r="N2347" s="1"/>
      <c r="O2347" s="1"/>
      <c r="P2347" s="3"/>
      <c r="Q2347" s="3"/>
      <c r="R2347" s="3"/>
      <c r="S2347" s="3"/>
    </row>
    <row r="2348" spans="8:19">
      <c r="H2348" s="1"/>
      <c r="I2348" s="1"/>
      <c r="J2348" s="1"/>
      <c r="K2348" s="1"/>
      <c r="L2348" s="1"/>
      <c r="M2348" s="1"/>
      <c r="N2348" s="1"/>
      <c r="O2348" s="1"/>
      <c r="P2348" s="3"/>
      <c r="Q2348" s="3"/>
      <c r="R2348" s="3"/>
      <c r="S2348" s="3"/>
    </row>
    <row r="2349" spans="8:19">
      <c r="H2349" s="1"/>
      <c r="I2349" s="1"/>
      <c r="J2349" s="1"/>
      <c r="K2349" s="1"/>
      <c r="L2349" s="1"/>
      <c r="M2349" s="1"/>
      <c r="N2349" s="1"/>
      <c r="O2349" s="1"/>
      <c r="P2349" s="3"/>
      <c r="Q2349" s="3"/>
      <c r="R2349" s="3"/>
      <c r="S2349" s="3"/>
    </row>
    <row r="2350" spans="8:19">
      <c r="H2350" s="1"/>
      <c r="I2350" s="1"/>
      <c r="J2350" s="1"/>
      <c r="K2350" s="1"/>
      <c r="L2350" s="1"/>
      <c r="M2350" s="1"/>
      <c r="N2350" s="1"/>
      <c r="O2350" s="1"/>
      <c r="P2350" s="3"/>
      <c r="Q2350" s="3"/>
      <c r="R2350" s="3"/>
      <c r="S2350" s="3"/>
    </row>
    <row r="2351" spans="8:19">
      <c r="H2351" s="1"/>
      <c r="I2351" s="1"/>
      <c r="J2351" s="1"/>
      <c r="K2351" s="1"/>
      <c r="L2351" s="1"/>
      <c r="M2351" s="1"/>
      <c r="N2351" s="1"/>
      <c r="O2351" s="1"/>
      <c r="P2351" s="3"/>
      <c r="Q2351" s="3"/>
      <c r="R2351" s="3"/>
      <c r="S2351" s="3"/>
    </row>
    <row r="2352" spans="8:19">
      <c r="H2352" s="1"/>
      <c r="I2352" s="1"/>
      <c r="J2352" s="1"/>
      <c r="K2352" s="1"/>
      <c r="L2352" s="1"/>
      <c r="M2352" s="1"/>
      <c r="N2352" s="1"/>
      <c r="O2352" s="1"/>
      <c r="P2352" s="3"/>
      <c r="Q2352" s="3"/>
      <c r="R2352" s="3"/>
      <c r="S2352" s="3"/>
    </row>
    <row r="2353" spans="8:19">
      <c r="H2353" s="1"/>
      <c r="I2353" s="1"/>
      <c r="J2353" s="1"/>
      <c r="K2353" s="1"/>
      <c r="L2353" s="1"/>
      <c r="M2353" s="1"/>
      <c r="N2353" s="1"/>
      <c r="O2353" s="1"/>
      <c r="P2353" s="3"/>
      <c r="Q2353" s="3"/>
      <c r="R2353" s="3"/>
      <c r="S2353" s="3"/>
    </row>
    <row r="2354" spans="8:19">
      <c r="H2354" s="1"/>
      <c r="I2354" s="1"/>
      <c r="J2354" s="1"/>
      <c r="K2354" s="1"/>
      <c r="L2354" s="1"/>
      <c r="M2354" s="1"/>
      <c r="N2354" s="1"/>
      <c r="O2354" s="1"/>
      <c r="P2354" s="3"/>
      <c r="Q2354" s="3"/>
      <c r="R2354" s="3"/>
      <c r="S2354" s="3"/>
    </row>
    <row r="2355" spans="8:19">
      <c r="H2355" s="1"/>
      <c r="I2355" s="1"/>
      <c r="J2355" s="1"/>
      <c r="K2355" s="1"/>
      <c r="L2355" s="1"/>
      <c r="M2355" s="1"/>
      <c r="N2355" s="1"/>
      <c r="O2355" s="1"/>
      <c r="P2355" s="3"/>
      <c r="Q2355" s="3"/>
      <c r="R2355" s="3"/>
      <c r="S2355" s="3"/>
    </row>
    <row r="2356" spans="8:19">
      <c r="H2356" s="1"/>
      <c r="I2356" s="1"/>
      <c r="J2356" s="1"/>
      <c r="K2356" s="1"/>
      <c r="L2356" s="1"/>
      <c r="M2356" s="1"/>
      <c r="N2356" s="1"/>
      <c r="O2356" s="1"/>
      <c r="P2356" s="3"/>
      <c r="Q2356" s="3"/>
      <c r="R2356" s="3"/>
      <c r="S2356" s="3"/>
    </row>
    <row r="2357" spans="8:19">
      <c r="H2357" s="1"/>
      <c r="I2357" s="1"/>
      <c r="J2357" s="1"/>
      <c r="K2357" s="1"/>
      <c r="L2357" s="1"/>
      <c r="M2357" s="1"/>
      <c r="N2357" s="1"/>
      <c r="O2357" s="1"/>
      <c r="P2357" s="3"/>
      <c r="Q2357" s="3"/>
      <c r="R2357" s="3"/>
      <c r="S2357" s="3"/>
    </row>
    <row r="2358" spans="8:19">
      <c r="H2358" s="1"/>
      <c r="I2358" s="1"/>
      <c r="J2358" s="1"/>
      <c r="K2358" s="1"/>
      <c r="L2358" s="1"/>
      <c r="M2358" s="1"/>
      <c r="N2358" s="1"/>
      <c r="O2358" s="1"/>
      <c r="P2358" s="3"/>
      <c r="Q2358" s="3"/>
      <c r="R2358" s="3"/>
      <c r="S2358" s="3"/>
    </row>
    <row r="2359" spans="8:19">
      <c r="H2359" s="1"/>
      <c r="I2359" s="1"/>
      <c r="J2359" s="1"/>
      <c r="K2359" s="1"/>
      <c r="L2359" s="1"/>
      <c r="M2359" s="1"/>
      <c r="N2359" s="1"/>
      <c r="O2359" s="1"/>
      <c r="P2359" s="3"/>
      <c r="Q2359" s="3"/>
      <c r="R2359" s="3"/>
      <c r="S2359" s="3"/>
    </row>
    <row r="2360" spans="8:19">
      <c r="H2360" s="1"/>
      <c r="I2360" s="1"/>
      <c r="J2360" s="1"/>
      <c r="K2360" s="1"/>
      <c r="L2360" s="1"/>
      <c r="M2360" s="1"/>
      <c r="N2360" s="1"/>
      <c r="O2360" s="1"/>
      <c r="P2360" s="3"/>
      <c r="Q2360" s="3"/>
      <c r="R2360" s="3"/>
      <c r="S2360" s="3"/>
    </row>
    <row r="2361" spans="8:19">
      <c r="H2361" s="1"/>
      <c r="I2361" s="1"/>
      <c r="J2361" s="1"/>
      <c r="K2361" s="1"/>
      <c r="L2361" s="1"/>
      <c r="M2361" s="1"/>
      <c r="N2361" s="1"/>
      <c r="O2361" s="1"/>
      <c r="P2361" s="3"/>
      <c r="Q2361" s="3"/>
      <c r="R2361" s="3"/>
      <c r="S2361" s="3"/>
    </row>
    <row r="2362" spans="8:19">
      <c r="H2362" s="1"/>
      <c r="I2362" s="1"/>
      <c r="J2362" s="1"/>
      <c r="K2362" s="1"/>
      <c r="L2362" s="1"/>
      <c r="M2362" s="1"/>
      <c r="N2362" s="1"/>
      <c r="O2362" s="1"/>
      <c r="P2362" s="3"/>
      <c r="Q2362" s="3"/>
      <c r="R2362" s="3"/>
      <c r="S2362" s="3"/>
    </row>
    <row r="2363" spans="8:19">
      <c r="H2363" s="1"/>
      <c r="I2363" s="1"/>
      <c r="J2363" s="1"/>
      <c r="K2363" s="1"/>
      <c r="L2363" s="1"/>
      <c r="M2363" s="1"/>
      <c r="N2363" s="1"/>
      <c r="O2363" s="1"/>
      <c r="P2363" s="3"/>
      <c r="Q2363" s="3"/>
      <c r="R2363" s="3"/>
      <c r="S2363" s="3"/>
    </row>
    <row r="2364" spans="8:19">
      <c r="H2364" s="1"/>
      <c r="I2364" s="1"/>
      <c r="J2364" s="1"/>
      <c r="K2364" s="1"/>
      <c r="L2364" s="1"/>
      <c r="M2364" s="1"/>
      <c r="N2364" s="1"/>
      <c r="O2364" s="1"/>
      <c r="P2364" s="3"/>
      <c r="Q2364" s="3"/>
      <c r="R2364" s="3"/>
      <c r="S2364" s="3"/>
    </row>
    <row r="2365" spans="8:19">
      <c r="H2365" s="1"/>
      <c r="I2365" s="1"/>
      <c r="J2365" s="1"/>
      <c r="K2365" s="1"/>
      <c r="L2365" s="1"/>
      <c r="M2365" s="1"/>
      <c r="N2365" s="1"/>
      <c r="O2365" s="1"/>
      <c r="P2365" s="3"/>
      <c r="Q2365" s="3"/>
      <c r="R2365" s="3"/>
      <c r="S2365" s="3"/>
    </row>
    <row r="2366" spans="8:19">
      <c r="H2366" s="1"/>
      <c r="I2366" s="1"/>
      <c r="J2366" s="1"/>
      <c r="K2366" s="1"/>
      <c r="L2366" s="1"/>
      <c r="M2366" s="1"/>
      <c r="N2366" s="1"/>
      <c r="O2366" s="1"/>
      <c r="P2366" s="3"/>
      <c r="Q2366" s="3"/>
      <c r="R2366" s="3"/>
      <c r="S2366" s="3"/>
    </row>
    <row r="2367" spans="8:19">
      <c r="H2367" s="1"/>
      <c r="I2367" s="1"/>
      <c r="J2367" s="1"/>
      <c r="K2367" s="1"/>
      <c r="L2367" s="1"/>
      <c r="M2367" s="1"/>
      <c r="N2367" s="1"/>
      <c r="O2367" s="1"/>
      <c r="P2367" s="3"/>
      <c r="Q2367" s="3"/>
      <c r="R2367" s="3"/>
      <c r="S2367" s="3"/>
    </row>
    <row r="2368" spans="8:19">
      <c r="H2368" s="1"/>
      <c r="I2368" s="1"/>
      <c r="J2368" s="1"/>
      <c r="K2368" s="1"/>
      <c r="L2368" s="1"/>
      <c r="M2368" s="1"/>
      <c r="N2368" s="1"/>
      <c r="O2368" s="1"/>
      <c r="P2368" s="3"/>
      <c r="Q2368" s="3"/>
      <c r="R2368" s="3"/>
      <c r="S2368" s="3"/>
    </row>
    <row r="2369" spans="8:19">
      <c r="H2369" s="1"/>
      <c r="I2369" s="1"/>
      <c r="J2369" s="1"/>
      <c r="K2369" s="1"/>
      <c r="L2369" s="1"/>
      <c r="M2369" s="1"/>
      <c r="N2369" s="1"/>
      <c r="O2369" s="1"/>
      <c r="P2369" s="3"/>
      <c r="Q2369" s="3"/>
      <c r="R2369" s="3"/>
      <c r="S2369" s="3"/>
    </row>
    <row r="2370" spans="8:19">
      <c r="H2370" s="1"/>
      <c r="I2370" s="1"/>
      <c r="J2370" s="1"/>
      <c r="K2370" s="1"/>
      <c r="L2370" s="1"/>
      <c r="M2370" s="1"/>
      <c r="N2370" s="1"/>
      <c r="O2370" s="1"/>
      <c r="P2370" s="3"/>
      <c r="Q2370" s="3"/>
      <c r="R2370" s="3"/>
      <c r="S2370" s="3"/>
    </row>
    <row r="2371" spans="8:19">
      <c r="H2371" s="1"/>
      <c r="I2371" s="1"/>
      <c r="J2371" s="1"/>
      <c r="K2371" s="1"/>
      <c r="L2371" s="1"/>
      <c r="M2371" s="1"/>
      <c r="N2371" s="1"/>
      <c r="O2371" s="1"/>
      <c r="P2371" s="3"/>
      <c r="Q2371" s="3"/>
      <c r="R2371" s="3"/>
      <c r="S2371" s="3"/>
    </row>
    <row r="2372" spans="8:19">
      <c r="H2372" s="1"/>
      <c r="I2372" s="1"/>
      <c r="J2372" s="1"/>
      <c r="K2372" s="1"/>
      <c r="L2372" s="1"/>
      <c r="M2372" s="1"/>
      <c r="N2372" s="1"/>
      <c r="O2372" s="1"/>
      <c r="P2372" s="3"/>
      <c r="Q2372" s="3"/>
      <c r="R2372" s="3"/>
      <c r="S2372" s="3"/>
    </row>
    <row r="2373" spans="8:19">
      <c r="H2373" s="1"/>
      <c r="I2373" s="1"/>
      <c r="J2373" s="1"/>
      <c r="K2373" s="1"/>
      <c r="L2373" s="1"/>
      <c r="M2373" s="1"/>
      <c r="N2373" s="1"/>
      <c r="O2373" s="1"/>
      <c r="P2373" s="3"/>
      <c r="Q2373" s="3"/>
      <c r="R2373" s="3"/>
      <c r="S2373" s="3"/>
    </row>
    <row r="2374" spans="8:19">
      <c r="H2374" s="1"/>
      <c r="I2374" s="1"/>
      <c r="J2374" s="1"/>
      <c r="K2374" s="1"/>
      <c r="L2374" s="1"/>
      <c r="M2374" s="1"/>
      <c r="N2374" s="1"/>
      <c r="O2374" s="1"/>
      <c r="P2374" s="3"/>
      <c r="Q2374" s="3"/>
      <c r="R2374" s="3"/>
      <c r="S2374" s="3"/>
    </row>
    <row r="2375" spans="8:19">
      <c r="H2375" s="1"/>
      <c r="I2375" s="1"/>
      <c r="J2375" s="1"/>
      <c r="K2375" s="1"/>
      <c r="L2375" s="1"/>
      <c r="M2375" s="1"/>
      <c r="N2375" s="1"/>
      <c r="O2375" s="1"/>
      <c r="P2375" s="3"/>
      <c r="Q2375" s="3"/>
      <c r="R2375" s="3"/>
      <c r="S2375" s="3"/>
    </row>
    <row r="2376" spans="8:19">
      <c r="H2376" s="1"/>
      <c r="I2376" s="1"/>
      <c r="J2376" s="1"/>
      <c r="K2376" s="1"/>
      <c r="L2376" s="1"/>
      <c r="M2376" s="1"/>
      <c r="N2376" s="1"/>
      <c r="O2376" s="1"/>
      <c r="P2376" s="3"/>
      <c r="Q2376" s="3"/>
      <c r="R2376" s="3"/>
      <c r="S2376" s="3"/>
    </row>
    <row r="2377" spans="8:19">
      <c r="H2377" s="1"/>
      <c r="I2377" s="1"/>
      <c r="J2377" s="1"/>
      <c r="K2377" s="1"/>
      <c r="L2377" s="1"/>
      <c r="M2377" s="1"/>
      <c r="N2377" s="1"/>
      <c r="O2377" s="1"/>
      <c r="P2377" s="3"/>
      <c r="Q2377" s="3"/>
      <c r="R2377" s="3"/>
      <c r="S2377" s="3"/>
    </row>
    <row r="2378" spans="8:19">
      <c r="H2378" s="1"/>
      <c r="I2378" s="1"/>
      <c r="J2378" s="1"/>
      <c r="K2378" s="1"/>
      <c r="L2378" s="1"/>
      <c r="M2378" s="1"/>
      <c r="N2378" s="1"/>
      <c r="O2378" s="1"/>
      <c r="P2378" s="3"/>
      <c r="Q2378" s="3"/>
      <c r="R2378" s="3"/>
      <c r="S2378" s="3"/>
    </row>
    <row r="2379" spans="8:19">
      <c r="H2379" s="1"/>
      <c r="I2379" s="1"/>
      <c r="J2379" s="1"/>
      <c r="K2379" s="1"/>
      <c r="L2379" s="1"/>
      <c r="M2379" s="1"/>
      <c r="N2379" s="1"/>
      <c r="O2379" s="1"/>
      <c r="P2379" s="3"/>
      <c r="Q2379" s="3"/>
      <c r="R2379" s="3"/>
      <c r="S2379" s="3"/>
    </row>
    <row r="2380" spans="8:19">
      <c r="H2380" s="1"/>
      <c r="I2380" s="1"/>
      <c r="J2380" s="1"/>
      <c r="K2380" s="1"/>
      <c r="L2380" s="1"/>
      <c r="M2380" s="1"/>
      <c r="N2380" s="1"/>
      <c r="O2380" s="1"/>
      <c r="P2380" s="3"/>
      <c r="Q2380" s="3"/>
      <c r="R2380" s="3"/>
      <c r="S2380" s="3"/>
    </row>
    <row r="2381" spans="8:19">
      <c r="H2381" s="1"/>
      <c r="I2381" s="1"/>
      <c r="J2381" s="1"/>
      <c r="K2381" s="1"/>
      <c r="L2381" s="1"/>
      <c r="M2381" s="1"/>
      <c r="N2381" s="1"/>
      <c r="O2381" s="1"/>
      <c r="P2381" s="3"/>
      <c r="Q2381" s="3"/>
      <c r="R2381" s="3"/>
      <c r="S2381" s="3"/>
    </row>
    <row r="2382" spans="8:19">
      <c r="H2382" s="1"/>
      <c r="I2382" s="1"/>
      <c r="J2382" s="1"/>
      <c r="K2382" s="1"/>
      <c r="L2382" s="1"/>
      <c r="M2382" s="1"/>
      <c r="N2382" s="1"/>
      <c r="O2382" s="1"/>
      <c r="P2382" s="3"/>
      <c r="Q2382" s="3"/>
      <c r="R2382" s="3"/>
      <c r="S2382" s="3"/>
    </row>
    <row r="2383" spans="8:19">
      <c r="H2383" s="1"/>
      <c r="I2383" s="1"/>
      <c r="J2383" s="1"/>
      <c r="K2383" s="1"/>
      <c r="L2383" s="1"/>
      <c r="M2383" s="1"/>
      <c r="N2383" s="1"/>
      <c r="O2383" s="1"/>
      <c r="P2383" s="3"/>
      <c r="Q2383" s="3"/>
      <c r="R2383" s="3"/>
      <c r="S2383" s="3"/>
    </row>
    <row r="2384" spans="8:19">
      <c r="H2384" s="1"/>
      <c r="I2384" s="1"/>
      <c r="J2384" s="1"/>
      <c r="K2384" s="1"/>
      <c r="L2384" s="1"/>
      <c r="M2384" s="1"/>
      <c r="N2384" s="1"/>
      <c r="O2384" s="1"/>
      <c r="P2384" s="3"/>
      <c r="Q2384" s="3"/>
      <c r="R2384" s="3"/>
      <c r="S2384" s="3"/>
    </row>
    <row r="2385" spans="8:19">
      <c r="H2385" s="1"/>
      <c r="I2385" s="1"/>
      <c r="J2385" s="1"/>
      <c r="K2385" s="1"/>
      <c r="L2385" s="1"/>
      <c r="M2385" s="1"/>
      <c r="N2385" s="1"/>
      <c r="O2385" s="1"/>
      <c r="P2385" s="3"/>
      <c r="Q2385" s="3"/>
      <c r="R2385" s="3"/>
      <c r="S2385" s="3"/>
    </row>
    <row r="2386" spans="8:19">
      <c r="H2386" s="1"/>
      <c r="I2386" s="1"/>
      <c r="J2386" s="1"/>
      <c r="K2386" s="1"/>
      <c r="L2386" s="1"/>
      <c r="M2386" s="1"/>
      <c r="N2386" s="1"/>
      <c r="O2386" s="1"/>
      <c r="P2386" s="3"/>
      <c r="Q2386" s="3"/>
      <c r="R2386" s="3"/>
      <c r="S2386" s="3"/>
    </row>
    <row r="2387" spans="8:19">
      <c r="H2387" s="1"/>
      <c r="I2387" s="1"/>
      <c r="J2387" s="1"/>
      <c r="K2387" s="1"/>
      <c r="L2387" s="1"/>
      <c r="M2387" s="1"/>
      <c r="N2387" s="1"/>
      <c r="O2387" s="1"/>
      <c r="P2387" s="3"/>
      <c r="Q2387" s="3"/>
      <c r="R2387" s="3"/>
      <c r="S2387" s="3"/>
    </row>
    <row r="2388" spans="8:19">
      <c r="H2388" s="1"/>
      <c r="I2388" s="1"/>
      <c r="J2388" s="1"/>
      <c r="K2388" s="1"/>
      <c r="L2388" s="1"/>
      <c r="M2388" s="1"/>
      <c r="N2388" s="1"/>
      <c r="O2388" s="1"/>
      <c r="P2388" s="3"/>
      <c r="Q2388" s="3"/>
      <c r="R2388" s="3"/>
      <c r="S2388" s="3"/>
    </row>
    <row r="2389" spans="8:19">
      <c r="H2389" s="1"/>
      <c r="I2389" s="1"/>
      <c r="J2389" s="1"/>
      <c r="K2389" s="1"/>
      <c r="L2389" s="1"/>
      <c r="M2389" s="1"/>
      <c r="N2389" s="1"/>
      <c r="O2389" s="1"/>
      <c r="P2389" s="3"/>
      <c r="Q2389" s="3"/>
      <c r="R2389" s="3"/>
      <c r="S2389" s="3"/>
    </row>
    <row r="2390" spans="8:19">
      <c r="H2390" s="1"/>
      <c r="I2390" s="1"/>
      <c r="J2390" s="1"/>
      <c r="K2390" s="1"/>
      <c r="L2390" s="1"/>
      <c r="M2390" s="1"/>
      <c r="N2390" s="1"/>
      <c r="O2390" s="1"/>
      <c r="P2390" s="3"/>
      <c r="Q2390" s="3"/>
      <c r="R2390" s="3"/>
      <c r="S2390" s="3"/>
    </row>
    <row r="2391" spans="8:19">
      <c r="H2391" s="1"/>
      <c r="I2391" s="1"/>
      <c r="J2391" s="1"/>
      <c r="K2391" s="1"/>
      <c r="L2391" s="1"/>
      <c r="M2391" s="1"/>
      <c r="N2391" s="1"/>
      <c r="O2391" s="1"/>
      <c r="P2391" s="3"/>
      <c r="Q2391" s="3"/>
      <c r="R2391" s="3"/>
      <c r="S2391" s="3"/>
    </row>
    <row r="2392" spans="8:19">
      <c r="H2392" s="1"/>
      <c r="I2392" s="1"/>
      <c r="J2392" s="1"/>
      <c r="K2392" s="1"/>
      <c r="L2392" s="1"/>
      <c r="M2392" s="1"/>
      <c r="N2392" s="1"/>
      <c r="O2392" s="1"/>
      <c r="P2392" s="3"/>
      <c r="Q2392" s="3"/>
      <c r="R2392" s="3"/>
      <c r="S2392" s="3"/>
    </row>
    <row r="2393" spans="8:19">
      <c r="H2393" s="1"/>
      <c r="I2393" s="1"/>
      <c r="J2393" s="1"/>
      <c r="K2393" s="1"/>
      <c r="L2393" s="1"/>
      <c r="M2393" s="1"/>
      <c r="N2393" s="1"/>
      <c r="O2393" s="1"/>
      <c r="P2393" s="3"/>
      <c r="Q2393" s="3"/>
      <c r="R2393" s="3"/>
      <c r="S2393" s="3"/>
    </row>
    <row r="2394" spans="8:19">
      <c r="H2394" s="1"/>
      <c r="I2394" s="1"/>
      <c r="J2394" s="1"/>
      <c r="K2394" s="1"/>
      <c r="L2394" s="1"/>
      <c r="M2394" s="1"/>
      <c r="N2394" s="1"/>
      <c r="O2394" s="1"/>
      <c r="P2394" s="3"/>
      <c r="Q2394" s="3"/>
      <c r="R2394" s="3"/>
      <c r="S2394" s="3"/>
    </row>
    <row r="2395" spans="8:19">
      <c r="H2395" s="1"/>
      <c r="I2395" s="1"/>
      <c r="J2395" s="1"/>
      <c r="K2395" s="1"/>
      <c r="L2395" s="1"/>
      <c r="M2395" s="1"/>
      <c r="N2395" s="1"/>
      <c r="O2395" s="1"/>
      <c r="P2395" s="3"/>
      <c r="Q2395" s="3"/>
      <c r="R2395" s="3"/>
      <c r="S2395" s="3"/>
    </row>
    <row r="2396" spans="8:19">
      <c r="H2396" s="1"/>
      <c r="I2396" s="1"/>
      <c r="J2396" s="1"/>
      <c r="K2396" s="1"/>
      <c r="L2396" s="1"/>
      <c r="M2396" s="1"/>
      <c r="N2396" s="1"/>
      <c r="O2396" s="1"/>
      <c r="P2396" s="3"/>
      <c r="Q2396" s="3"/>
      <c r="R2396" s="3"/>
      <c r="S2396" s="3"/>
    </row>
    <row r="2397" spans="8:19">
      <c r="H2397" s="1"/>
      <c r="I2397" s="1"/>
      <c r="J2397" s="1"/>
      <c r="K2397" s="1"/>
      <c r="L2397" s="1"/>
      <c r="M2397" s="1"/>
      <c r="N2397" s="1"/>
      <c r="O2397" s="1"/>
      <c r="P2397" s="3"/>
      <c r="Q2397" s="3"/>
      <c r="R2397" s="3"/>
      <c r="S2397" s="3"/>
    </row>
    <row r="2398" spans="8:19">
      <c r="H2398" s="1"/>
      <c r="I2398" s="1"/>
      <c r="J2398" s="1"/>
      <c r="K2398" s="1"/>
      <c r="L2398" s="1"/>
      <c r="M2398" s="1"/>
      <c r="N2398" s="1"/>
      <c r="O2398" s="1"/>
      <c r="P2398" s="3"/>
      <c r="Q2398" s="3"/>
      <c r="R2398" s="3"/>
      <c r="S2398" s="3"/>
    </row>
    <row r="2399" spans="8:19">
      <c r="H2399" s="1"/>
      <c r="I2399" s="1"/>
      <c r="J2399" s="1"/>
      <c r="K2399" s="1"/>
      <c r="L2399" s="1"/>
      <c r="M2399" s="1"/>
      <c r="N2399" s="1"/>
      <c r="O2399" s="1"/>
      <c r="P2399" s="3"/>
      <c r="Q2399" s="3"/>
      <c r="R2399" s="3"/>
      <c r="S2399" s="3"/>
    </row>
    <row r="2400" spans="8:19">
      <c r="H2400" s="1"/>
      <c r="I2400" s="1"/>
      <c r="J2400" s="1"/>
      <c r="K2400" s="1"/>
      <c r="L2400" s="1"/>
      <c r="M2400" s="1"/>
      <c r="N2400" s="1"/>
      <c r="O2400" s="1"/>
      <c r="P2400" s="3"/>
      <c r="Q2400" s="3"/>
      <c r="R2400" s="3"/>
      <c r="S2400" s="3"/>
    </row>
    <row r="2401" spans="8:19">
      <c r="H2401" s="1"/>
      <c r="I2401" s="1"/>
      <c r="J2401" s="1"/>
      <c r="K2401" s="1"/>
      <c r="L2401" s="1"/>
      <c r="M2401" s="1"/>
      <c r="N2401" s="1"/>
      <c r="O2401" s="1"/>
      <c r="P2401" s="3"/>
      <c r="Q2401" s="3"/>
      <c r="R2401" s="3"/>
      <c r="S2401" s="3"/>
    </row>
    <row r="2402" spans="8:19">
      <c r="H2402" s="1"/>
      <c r="I2402" s="1"/>
      <c r="J2402" s="1"/>
      <c r="K2402" s="1"/>
      <c r="L2402" s="1"/>
      <c r="M2402" s="1"/>
      <c r="N2402" s="1"/>
      <c r="O2402" s="1"/>
      <c r="P2402" s="3"/>
      <c r="Q2402" s="3"/>
      <c r="R2402" s="3"/>
      <c r="S2402" s="3"/>
    </row>
    <row r="2403" spans="8:19">
      <c r="H2403" s="1"/>
      <c r="I2403" s="1"/>
      <c r="J2403" s="1"/>
      <c r="K2403" s="1"/>
      <c r="L2403" s="1"/>
      <c r="M2403" s="1"/>
      <c r="N2403" s="1"/>
      <c r="O2403" s="1"/>
      <c r="P2403" s="3"/>
      <c r="Q2403" s="3"/>
      <c r="R2403" s="3"/>
      <c r="S2403" s="3"/>
    </row>
    <row r="2404" spans="8:19">
      <c r="H2404" s="1"/>
      <c r="I2404" s="1"/>
      <c r="J2404" s="1"/>
      <c r="K2404" s="1"/>
      <c r="L2404" s="1"/>
      <c r="M2404" s="1"/>
      <c r="N2404" s="1"/>
      <c r="O2404" s="1"/>
      <c r="P2404" s="3"/>
      <c r="Q2404" s="3"/>
      <c r="R2404" s="3"/>
      <c r="S2404" s="3"/>
    </row>
    <row r="2405" spans="8:19">
      <c r="H2405" s="1"/>
      <c r="I2405" s="1"/>
      <c r="J2405" s="1"/>
      <c r="K2405" s="1"/>
      <c r="L2405" s="1"/>
      <c r="M2405" s="1"/>
      <c r="N2405" s="1"/>
      <c r="O2405" s="1"/>
      <c r="P2405" s="3"/>
      <c r="Q2405" s="3"/>
      <c r="R2405" s="3"/>
      <c r="S2405" s="3"/>
    </row>
    <row r="2406" spans="8:19">
      <c r="H2406" s="1"/>
      <c r="I2406" s="1"/>
      <c r="J2406" s="1"/>
      <c r="K2406" s="1"/>
      <c r="L2406" s="1"/>
      <c r="M2406" s="1"/>
      <c r="N2406" s="1"/>
      <c r="O2406" s="1"/>
      <c r="P2406" s="3"/>
      <c r="Q2406" s="3"/>
      <c r="R2406" s="3"/>
      <c r="S2406" s="3"/>
    </row>
    <row r="2407" spans="8:19">
      <c r="H2407" s="1"/>
      <c r="I2407" s="1"/>
      <c r="J2407" s="1"/>
      <c r="K2407" s="1"/>
      <c r="L2407" s="1"/>
      <c r="M2407" s="1"/>
      <c r="N2407" s="1"/>
      <c r="O2407" s="1"/>
      <c r="P2407" s="3"/>
      <c r="Q2407" s="3"/>
      <c r="R2407" s="3"/>
      <c r="S2407" s="3"/>
    </row>
    <row r="2408" spans="8:19">
      <c r="H2408" s="1"/>
      <c r="I2408" s="1"/>
      <c r="J2408" s="1"/>
      <c r="K2408" s="1"/>
      <c r="L2408" s="1"/>
      <c r="M2408" s="1"/>
      <c r="N2408" s="1"/>
      <c r="O2408" s="1"/>
      <c r="P2408" s="3"/>
      <c r="Q2408" s="3"/>
      <c r="R2408" s="3"/>
      <c r="S2408" s="3"/>
    </row>
    <row r="2409" spans="8:19">
      <c r="H2409" s="1"/>
      <c r="I2409" s="1"/>
      <c r="J2409" s="1"/>
      <c r="K2409" s="1"/>
      <c r="L2409" s="1"/>
      <c r="M2409" s="1"/>
      <c r="N2409" s="1"/>
      <c r="O2409" s="1"/>
      <c r="P2409" s="3"/>
      <c r="Q2409" s="3"/>
      <c r="R2409" s="3"/>
      <c r="S2409" s="3"/>
    </row>
    <row r="2410" spans="8:19">
      <c r="H2410" s="1"/>
      <c r="I2410" s="1"/>
      <c r="J2410" s="1"/>
      <c r="K2410" s="1"/>
      <c r="L2410" s="1"/>
      <c r="M2410" s="1"/>
      <c r="N2410" s="1"/>
      <c r="O2410" s="1"/>
      <c r="P2410" s="3"/>
      <c r="Q2410" s="3"/>
      <c r="R2410" s="3"/>
      <c r="S2410" s="3"/>
    </row>
    <row r="2411" spans="8:19">
      <c r="H2411" s="1"/>
      <c r="I2411" s="1"/>
      <c r="J2411" s="1"/>
      <c r="K2411" s="1"/>
      <c r="L2411" s="1"/>
      <c r="M2411" s="1"/>
      <c r="N2411" s="1"/>
      <c r="O2411" s="1"/>
      <c r="P2411" s="3"/>
      <c r="Q2411" s="3"/>
      <c r="R2411" s="3"/>
      <c r="S2411" s="3"/>
    </row>
    <row r="2412" spans="8:19">
      <c r="H2412" s="1"/>
      <c r="I2412" s="1"/>
      <c r="J2412" s="1"/>
      <c r="K2412" s="1"/>
      <c r="L2412" s="1"/>
      <c r="M2412" s="1"/>
      <c r="N2412" s="1"/>
      <c r="O2412" s="1"/>
      <c r="P2412" s="3"/>
      <c r="Q2412" s="3"/>
      <c r="R2412" s="3"/>
      <c r="S2412" s="3"/>
    </row>
    <row r="2413" spans="8:19">
      <c r="H2413" s="1"/>
      <c r="I2413" s="1"/>
      <c r="J2413" s="1"/>
      <c r="K2413" s="1"/>
      <c r="L2413" s="1"/>
      <c r="M2413" s="1"/>
      <c r="N2413" s="1"/>
      <c r="O2413" s="1"/>
      <c r="P2413" s="3"/>
      <c r="Q2413" s="3"/>
      <c r="R2413" s="3"/>
      <c r="S2413" s="3"/>
    </row>
    <row r="2414" spans="8:19">
      <c r="H2414" s="1"/>
      <c r="I2414" s="1"/>
      <c r="J2414" s="1"/>
      <c r="K2414" s="1"/>
      <c r="L2414" s="1"/>
      <c r="M2414" s="1"/>
      <c r="N2414" s="1"/>
      <c r="O2414" s="1"/>
      <c r="P2414" s="3"/>
      <c r="Q2414" s="3"/>
      <c r="R2414" s="3"/>
      <c r="S2414" s="3"/>
    </row>
    <row r="2415" spans="8:19">
      <c r="H2415" s="1"/>
      <c r="I2415" s="1"/>
      <c r="J2415" s="1"/>
      <c r="K2415" s="1"/>
      <c r="L2415" s="1"/>
      <c r="M2415" s="1"/>
      <c r="N2415" s="1"/>
      <c r="O2415" s="1"/>
      <c r="P2415" s="3"/>
      <c r="Q2415" s="3"/>
      <c r="R2415" s="3"/>
      <c r="S2415" s="3"/>
    </row>
    <row r="2416" spans="8:19">
      <c r="H2416" s="1"/>
      <c r="I2416" s="1"/>
      <c r="J2416" s="1"/>
      <c r="K2416" s="1"/>
      <c r="L2416" s="1"/>
      <c r="M2416" s="1"/>
      <c r="N2416" s="1"/>
      <c r="O2416" s="1"/>
      <c r="P2416" s="3"/>
      <c r="Q2416" s="3"/>
      <c r="R2416" s="3"/>
      <c r="S2416" s="3"/>
    </row>
    <row r="2417" spans="8:19">
      <c r="H2417" s="1"/>
      <c r="I2417" s="1"/>
      <c r="J2417" s="1"/>
      <c r="K2417" s="1"/>
      <c r="L2417" s="1"/>
      <c r="M2417" s="1"/>
      <c r="N2417" s="1"/>
      <c r="O2417" s="1"/>
      <c r="P2417" s="3"/>
      <c r="Q2417" s="3"/>
      <c r="R2417" s="3"/>
      <c r="S2417" s="3"/>
    </row>
    <row r="2418" spans="8:19">
      <c r="H2418" s="1"/>
      <c r="I2418" s="1"/>
      <c r="J2418" s="1"/>
      <c r="K2418" s="1"/>
      <c r="L2418" s="1"/>
      <c r="M2418" s="1"/>
      <c r="N2418" s="1"/>
      <c r="O2418" s="1"/>
      <c r="P2418" s="3"/>
      <c r="Q2418" s="3"/>
      <c r="R2418" s="3"/>
      <c r="S2418" s="3"/>
    </row>
    <row r="2419" spans="8:19">
      <c r="H2419" s="1"/>
      <c r="I2419" s="1"/>
      <c r="J2419" s="1"/>
      <c r="K2419" s="1"/>
      <c r="L2419" s="1"/>
      <c r="M2419" s="1"/>
      <c r="N2419" s="1"/>
      <c r="O2419" s="1"/>
      <c r="P2419" s="3"/>
      <c r="Q2419" s="3"/>
      <c r="R2419" s="3"/>
      <c r="S2419" s="3"/>
    </row>
    <row r="2420" spans="8:19">
      <c r="H2420" s="1"/>
      <c r="I2420" s="1"/>
      <c r="J2420" s="1"/>
      <c r="K2420" s="1"/>
      <c r="L2420" s="1"/>
      <c r="M2420" s="1"/>
      <c r="N2420" s="1"/>
      <c r="O2420" s="1"/>
      <c r="P2420" s="3"/>
      <c r="Q2420" s="3"/>
      <c r="R2420" s="3"/>
      <c r="S2420" s="3"/>
    </row>
    <row r="2421" spans="8:19">
      <c r="H2421" s="1"/>
      <c r="I2421" s="1"/>
      <c r="J2421" s="1"/>
      <c r="K2421" s="1"/>
      <c r="L2421" s="1"/>
      <c r="M2421" s="1"/>
      <c r="N2421" s="1"/>
      <c r="O2421" s="1"/>
      <c r="P2421" s="3"/>
      <c r="Q2421" s="3"/>
      <c r="R2421" s="3"/>
      <c r="S2421" s="3"/>
    </row>
    <row r="2422" spans="8:19">
      <c r="H2422" s="1"/>
      <c r="I2422" s="1"/>
      <c r="J2422" s="1"/>
      <c r="K2422" s="1"/>
      <c r="L2422" s="1"/>
      <c r="M2422" s="1"/>
      <c r="N2422" s="1"/>
      <c r="O2422" s="1"/>
      <c r="P2422" s="3"/>
      <c r="Q2422" s="3"/>
      <c r="R2422" s="3"/>
      <c r="S2422" s="3"/>
    </row>
    <row r="2423" spans="8:19">
      <c r="H2423" s="1"/>
      <c r="I2423" s="1"/>
      <c r="J2423" s="1"/>
      <c r="K2423" s="1"/>
      <c r="L2423" s="1"/>
      <c r="M2423" s="1"/>
      <c r="N2423" s="1"/>
      <c r="O2423" s="1"/>
      <c r="P2423" s="3"/>
      <c r="Q2423" s="3"/>
      <c r="R2423" s="3"/>
      <c r="S2423" s="3"/>
    </row>
    <row r="2424" spans="8:19">
      <c r="H2424" s="1"/>
      <c r="I2424" s="1"/>
      <c r="J2424" s="1"/>
      <c r="K2424" s="1"/>
      <c r="L2424" s="1"/>
      <c r="M2424" s="1"/>
      <c r="N2424" s="1"/>
      <c r="O2424" s="1"/>
      <c r="P2424" s="3"/>
      <c r="Q2424" s="3"/>
      <c r="R2424" s="3"/>
      <c r="S2424" s="3"/>
    </row>
    <row r="2425" spans="8:19">
      <c r="H2425" s="1"/>
      <c r="I2425" s="1"/>
      <c r="J2425" s="1"/>
      <c r="K2425" s="1"/>
      <c r="L2425" s="1"/>
      <c r="M2425" s="1"/>
      <c r="N2425" s="1"/>
      <c r="O2425" s="1"/>
      <c r="P2425" s="3"/>
      <c r="Q2425" s="3"/>
      <c r="R2425" s="3"/>
      <c r="S2425" s="3"/>
    </row>
    <row r="2426" spans="8:19">
      <c r="H2426" s="1"/>
      <c r="I2426" s="1"/>
      <c r="J2426" s="1"/>
      <c r="K2426" s="1"/>
      <c r="L2426" s="1"/>
      <c r="M2426" s="1"/>
      <c r="N2426" s="1"/>
      <c r="O2426" s="1"/>
      <c r="P2426" s="3"/>
      <c r="Q2426" s="3"/>
      <c r="R2426" s="3"/>
      <c r="S2426" s="3"/>
    </row>
    <row r="2427" spans="8:19">
      <c r="H2427" s="1"/>
      <c r="I2427" s="1"/>
      <c r="J2427" s="1"/>
      <c r="K2427" s="1"/>
      <c r="L2427" s="1"/>
      <c r="M2427" s="1"/>
      <c r="N2427" s="1"/>
      <c r="O2427" s="1"/>
      <c r="P2427" s="3"/>
      <c r="Q2427" s="3"/>
      <c r="R2427" s="3"/>
      <c r="S2427" s="3"/>
    </row>
    <row r="2428" spans="8:19">
      <c r="H2428" s="1"/>
      <c r="I2428" s="1"/>
      <c r="J2428" s="1"/>
      <c r="K2428" s="1"/>
      <c r="L2428" s="1"/>
      <c r="M2428" s="1"/>
      <c r="N2428" s="1"/>
      <c r="O2428" s="1"/>
      <c r="P2428" s="3"/>
      <c r="Q2428" s="3"/>
      <c r="R2428" s="3"/>
      <c r="S2428" s="3"/>
    </row>
    <row r="2429" spans="8:19">
      <c r="H2429" s="1"/>
      <c r="I2429" s="1"/>
      <c r="J2429" s="1"/>
      <c r="K2429" s="1"/>
      <c r="L2429" s="1"/>
      <c r="M2429" s="1"/>
      <c r="N2429" s="1"/>
      <c r="O2429" s="1"/>
      <c r="P2429" s="3"/>
      <c r="Q2429" s="3"/>
      <c r="R2429" s="3"/>
      <c r="S2429" s="3"/>
    </row>
    <row r="2430" spans="8:19">
      <c r="H2430" s="1"/>
      <c r="I2430" s="1"/>
      <c r="J2430" s="1"/>
      <c r="K2430" s="1"/>
      <c r="L2430" s="1"/>
      <c r="M2430" s="1"/>
      <c r="N2430" s="1"/>
      <c r="O2430" s="1"/>
      <c r="P2430" s="3"/>
      <c r="Q2430" s="3"/>
      <c r="R2430" s="3"/>
      <c r="S2430" s="3"/>
    </row>
    <row r="2431" spans="8:19">
      <c r="H2431" s="1"/>
      <c r="I2431" s="1"/>
      <c r="J2431" s="1"/>
      <c r="K2431" s="1"/>
      <c r="L2431" s="1"/>
      <c r="M2431" s="1"/>
      <c r="N2431" s="1"/>
      <c r="O2431" s="1"/>
      <c r="P2431" s="3"/>
      <c r="Q2431" s="3"/>
      <c r="R2431" s="3"/>
      <c r="S2431" s="3"/>
    </row>
    <row r="2432" spans="8:19">
      <c r="H2432" s="1"/>
      <c r="I2432" s="1"/>
      <c r="J2432" s="1"/>
      <c r="K2432" s="1"/>
      <c r="L2432" s="1"/>
      <c r="M2432" s="1"/>
      <c r="N2432" s="1"/>
      <c r="O2432" s="1"/>
      <c r="P2432" s="3"/>
      <c r="Q2432" s="3"/>
      <c r="R2432" s="3"/>
      <c r="S2432" s="3"/>
    </row>
    <row r="2433" spans="8:19">
      <c r="H2433" s="1"/>
      <c r="I2433" s="1"/>
      <c r="J2433" s="1"/>
      <c r="K2433" s="1"/>
      <c r="L2433" s="1"/>
      <c r="M2433" s="1"/>
      <c r="N2433" s="1"/>
      <c r="O2433" s="1"/>
      <c r="P2433" s="3"/>
      <c r="Q2433" s="3"/>
      <c r="R2433" s="3"/>
      <c r="S2433" s="3"/>
    </row>
    <row r="2434" spans="8:19">
      <c r="H2434" s="1"/>
      <c r="I2434" s="1"/>
      <c r="J2434" s="1"/>
      <c r="K2434" s="1"/>
      <c r="L2434" s="1"/>
      <c r="M2434" s="1"/>
      <c r="N2434" s="1"/>
      <c r="O2434" s="1"/>
      <c r="P2434" s="3"/>
      <c r="Q2434" s="3"/>
      <c r="R2434" s="3"/>
      <c r="S2434" s="3"/>
    </row>
    <row r="2435" spans="8:19">
      <c r="H2435" s="1"/>
      <c r="I2435" s="1"/>
      <c r="J2435" s="1"/>
      <c r="K2435" s="1"/>
      <c r="L2435" s="1"/>
      <c r="M2435" s="1"/>
      <c r="N2435" s="1"/>
      <c r="O2435" s="1"/>
      <c r="P2435" s="3"/>
      <c r="Q2435" s="3"/>
      <c r="R2435" s="3"/>
      <c r="S2435" s="3"/>
    </row>
    <row r="2436" spans="8:19">
      <c r="H2436" s="1"/>
      <c r="I2436" s="1"/>
      <c r="J2436" s="1"/>
      <c r="K2436" s="1"/>
      <c r="L2436" s="1"/>
      <c r="M2436" s="1"/>
      <c r="N2436" s="1"/>
      <c r="O2436" s="1"/>
      <c r="P2436" s="3"/>
      <c r="Q2436" s="3"/>
      <c r="R2436" s="3"/>
      <c r="S2436" s="3"/>
    </row>
    <row r="2437" spans="8:19">
      <c r="H2437" s="1"/>
      <c r="I2437" s="1"/>
      <c r="J2437" s="1"/>
      <c r="K2437" s="1"/>
      <c r="L2437" s="1"/>
      <c r="M2437" s="1"/>
      <c r="N2437" s="1"/>
      <c r="O2437" s="1"/>
      <c r="P2437" s="3"/>
      <c r="Q2437" s="3"/>
      <c r="R2437" s="3"/>
      <c r="S2437" s="3"/>
    </row>
  </sheetData>
  <sheetProtection selectLockedCells="1" selectUnlockedCells="1"/>
  <mergeCells count="10">
    <mergeCell ref="D202:F202"/>
    <mergeCell ref="D143:G143"/>
    <mergeCell ref="D167:D168"/>
    <mergeCell ref="D141:G142"/>
    <mergeCell ref="D8:N8"/>
    <mergeCell ref="D201:F201"/>
    <mergeCell ref="D200:F200"/>
    <mergeCell ref="D116:F116"/>
    <mergeCell ref="D120:F120"/>
    <mergeCell ref="D140:G140"/>
  </mergeCells>
  <phoneticPr fontId="3"/>
  <printOptions gridLinesSet="0"/>
  <pageMargins left="0" right="0.2" top="0" bottom="0" header="0.51200000000000001" footer="0.21"/>
  <pageSetup paperSize="9" scale="45" orientation="landscape" horizontalDpi="300" verticalDpi="4294967292" r:id="rId1"/>
  <headerFooter alignWithMargins="0"/>
  <webPublishItems count="1">
    <webPublishItem id="10649" divId="nentyou_10649" sourceType="sheet" destinationFile="C:\Documents and Settings\達郎\My Documents\homepage zaq\zeigaku-3.htm"/>
  </webPublishItem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4C29D-53F4-4872-AF77-F5FFA35ED48C}">
  <sheetPr transitionEvaluation="1">
    <pageSetUpPr fitToPage="1"/>
  </sheetPr>
  <dimension ref="A1:BE2305"/>
  <sheetViews>
    <sheetView showGridLines="0" zoomScale="75" workbookViewId="0">
      <selection activeCell="M97" sqref="M97"/>
    </sheetView>
  </sheetViews>
  <sheetFormatPr defaultColWidth="10.796875" defaultRowHeight="17.25"/>
  <cols>
    <col min="1" max="1" width="2.8984375" customWidth="1"/>
    <col min="2" max="2" width="16.8984375" customWidth="1"/>
    <col min="3" max="3" width="4.5" customWidth="1"/>
    <col min="4" max="4" width="22.09765625" customWidth="1"/>
    <col min="5" max="5" width="2.296875" customWidth="1"/>
    <col min="6" max="6" width="3.09765625" customWidth="1"/>
    <col min="7" max="7" width="13.8984375" customWidth="1"/>
    <col min="8" max="8" width="5.5" customWidth="1"/>
    <col min="9" max="9" width="18.296875" customWidth="1"/>
    <col min="10" max="10" width="11.8984375" customWidth="1"/>
    <col min="11" max="11" width="4.69921875" customWidth="1"/>
    <col min="12" max="12" width="6.59765625" customWidth="1"/>
    <col min="13" max="13" width="18.5" customWidth="1"/>
    <col min="14" max="14" width="11.296875" customWidth="1"/>
    <col min="15" max="15" width="5.59765625" customWidth="1"/>
    <col min="16" max="16" width="5.69921875" customWidth="1"/>
    <col min="17" max="17" width="19.19921875" customWidth="1"/>
    <col min="18" max="18" width="12.8984375" customWidth="1"/>
    <col min="19" max="19" width="4.5" customWidth="1"/>
    <col min="20" max="20" width="3.796875" customWidth="1"/>
    <col min="21" max="21" width="15.296875" customWidth="1"/>
    <col min="22" max="22" width="13.796875" customWidth="1"/>
    <col min="23" max="23" width="13.59765625" customWidth="1"/>
    <col min="24" max="24" width="4.69921875" customWidth="1"/>
    <col min="25" max="25" width="1.796875" customWidth="1"/>
    <col min="26" max="26" width="2.796875" customWidth="1"/>
    <col min="27" max="27" width="12.796875" customWidth="1"/>
    <col min="28" max="28" width="3.796875" customWidth="1"/>
    <col min="29" max="29" width="5.796875" customWidth="1"/>
    <col min="30" max="30" width="3.796875" customWidth="1"/>
    <col min="31" max="31" width="2.796875" customWidth="1"/>
    <col min="32" max="32" width="8.296875" customWidth="1"/>
    <col min="33" max="33" width="12.796875" customWidth="1"/>
    <col min="34" max="34" width="19.5" customWidth="1"/>
    <col min="35" max="35" width="14.296875" customWidth="1"/>
    <col min="36" max="36" width="11.796875" customWidth="1"/>
    <col min="37" max="37" width="13.69921875" customWidth="1"/>
  </cols>
  <sheetData>
    <row r="1" spans="1:57" ht="11.25" customHeight="1">
      <c r="A1" s="227"/>
      <c r="B1" s="227"/>
      <c r="C1" s="227"/>
      <c r="D1" s="227"/>
      <c r="E1" s="227"/>
      <c r="F1" s="227"/>
      <c r="G1" s="227"/>
      <c r="H1" s="227"/>
      <c r="I1" s="227"/>
      <c r="J1" s="227"/>
      <c r="K1" s="227"/>
      <c r="L1" s="227"/>
    </row>
    <row r="2" spans="1:57" ht="24">
      <c r="A2" s="227"/>
      <c r="B2" s="226" t="s">
        <v>182</v>
      </c>
      <c r="C2" s="227"/>
      <c r="D2" s="226"/>
      <c r="E2" s="226"/>
      <c r="F2" s="226"/>
      <c r="G2" s="227"/>
      <c r="H2" s="227"/>
      <c r="I2" s="227"/>
      <c r="J2" s="227"/>
      <c r="K2" s="227"/>
      <c r="L2" s="227"/>
    </row>
    <row r="3" spans="1:57" ht="24">
      <c r="A3" s="227"/>
      <c r="B3" s="292"/>
      <c r="C3" s="292"/>
      <c r="D3" s="292"/>
      <c r="E3" s="292"/>
      <c r="F3" s="292"/>
      <c r="G3" s="227"/>
      <c r="H3" s="227"/>
      <c r="I3" s="227"/>
      <c r="J3" s="227"/>
      <c r="K3" s="227"/>
      <c r="L3" s="227"/>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row>
    <row r="4" spans="1:57" ht="25.5">
      <c r="A4" s="227"/>
      <c r="B4" s="292"/>
      <c r="C4" s="238"/>
      <c r="D4" s="383" t="s">
        <v>144</v>
      </c>
      <c r="E4" s="383"/>
      <c r="F4" s="383"/>
      <c r="G4" s="383"/>
      <c r="H4" s="383"/>
      <c r="I4" s="227" t="s">
        <v>205</v>
      </c>
      <c r="J4" s="227"/>
      <c r="K4" s="227"/>
      <c r="L4" s="227"/>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row>
    <row r="5" spans="1:57" ht="24.75" thickBot="1">
      <c r="A5" s="227"/>
      <c r="B5" s="292"/>
      <c r="C5" s="238"/>
      <c r="D5" s="384"/>
      <c r="E5" s="384"/>
      <c r="F5" s="384"/>
      <c r="G5" s="384"/>
      <c r="H5" s="384"/>
      <c r="I5" s="227"/>
      <c r="J5" s="227"/>
      <c r="K5" s="227"/>
      <c r="L5" s="227"/>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row>
    <row r="6" spans="1:57" ht="24">
      <c r="A6" s="227"/>
      <c r="B6" s="292"/>
      <c r="C6" s="238"/>
      <c r="D6" s="293"/>
      <c r="E6" s="294"/>
      <c r="F6" s="294"/>
      <c r="G6" s="294"/>
      <c r="H6" s="295"/>
      <c r="I6" s="296"/>
      <c r="J6" s="227"/>
      <c r="K6" s="227"/>
      <c r="L6" s="227"/>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row>
    <row r="7" spans="1:57" ht="24">
      <c r="A7" s="227"/>
      <c r="B7" s="292"/>
      <c r="C7" s="238"/>
      <c r="D7" s="296" t="s">
        <v>147</v>
      </c>
      <c r="E7" s="227"/>
      <c r="F7" s="227"/>
      <c r="G7" s="238">
        <f>+shotoku!D15</f>
        <v>0</v>
      </c>
      <c r="H7" s="297" t="s">
        <v>89</v>
      </c>
      <c r="I7" s="296"/>
      <c r="J7" s="227"/>
      <c r="K7" s="227"/>
      <c r="L7" s="227"/>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row>
    <row r="8" spans="1:57" ht="24">
      <c r="A8" s="227"/>
      <c r="B8" s="292"/>
      <c r="C8" s="238"/>
      <c r="D8" s="296"/>
      <c r="E8" s="227"/>
      <c r="F8" s="227"/>
      <c r="G8" s="227"/>
      <c r="H8" s="297"/>
      <c r="I8" s="296"/>
      <c r="J8" s="227"/>
      <c r="K8" s="227"/>
      <c r="L8" s="227"/>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row>
    <row r="9" spans="1:57" ht="24.75" thickBot="1">
      <c r="A9" s="227"/>
      <c r="B9" s="292"/>
      <c r="C9" s="238"/>
      <c r="D9" s="296"/>
      <c r="E9" s="227"/>
      <c r="F9" s="227"/>
      <c r="G9" s="227"/>
      <c r="H9" s="297"/>
      <c r="I9" s="296"/>
      <c r="J9" s="227"/>
      <c r="K9" s="227"/>
      <c r="L9" s="227"/>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row>
    <row r="10" spans="1:57" ht="24.75" thickBot="1">
      <c r="A10" s="227"/>
      <c r="B10" s="292"/>
      <c r="C10" s="238"/>
      <c r="D10" s="298" t="s">
        <v>211</v>
      </c>
      <c r="E10" s="299"/>
      <c r="F10" s="227" t="s">
        <v>194</v>
      </c>
      <c r="G10" s="300">
        <f>+shotoku!D38</f>
        <v>0</v>
      </c>
      <c r="H10" s="297" t="s">
        <v>89</v>
      </c>
      <c r="I10" s="227"/>
      <c r="J10" s="227"/>
      <c r="K10" s="227"/>
      <c r="L10" s="227"/>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row>
    <row r="11" spans="1:57" ht="24.75" thickBot="1">
      <c r="A11" s="227"/>
      <c r="B11" s="292"/>
      <c r="C11" s="238"/>
      <c r="D11" s="301" t="s">
        <v>567</v>
      </c>
      <c r="E11" s="233"/>
      <c r="F11" s="227"/>
      <c r="G11" s="302">
        <f>+shotoku!D37</f>
        <v>0</v>
      </c>
      <c r="H11" s="297" t="s">
        <v>89</v>
      </c>
      <c r="I11" s="227"/>
      <c r="J11" s="227"/>
      <c r="K11" s="227"/>
      <c r="L11" s="227"/>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row>
    <row r="12" spans="1:57" ht="24.75" thickBot="1">
      <c r="A12" s="227"/>
      <c r="B12" s="292"/>
      <c r="C12" s="238"/>
      <c r="D12" s="298" t="s">
        <v>210</v>
      </c>
      <c r="E12" s="299"/>
      <c r="F12" s="227"/>
      <c r="G12" s="300">
        <f>+shotoku!D38+shotoku!D37</f>
        <v>0</v>
      </c>
      <c r="H12" s="297" t="s">
        <v>89</v>
      </c>
      <c r="I12" s="227"/>
      <c r="J12" s="227"/>
      <c r="K12" s="227"/>
      <c r="L12" s="227"/>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row>
    <row r="13" spans="1:57" ht="24">
      <c r="A13" s="227"/>
      <c r="B13" s="292"/>
      <c r="C13" s="238"/>
      <c r="D13" s="298"/>
      <c r="E13" s="299"/>
      <c r="F13" s="227"/>
      <c r="G13" s="302"/>
      <c r="H13" s="297"/>
      <c r="I13" s="227"/>
      <c r="J13" s="227"/>
      <c r="K13" s="227"/>
      <c r="L13" s="227"/>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row>
    <row r="14" spans="1:57" ht="24.75" thickBot="1">
      <c r="A14" s="227"/>
      <c r="B14" s="292"/>
      <c r="C14" s="227"/>
      <c r="D14" s="296"/>
      <c r="E14" s="227"/>
      <c r="F14" s="227"/>
      <c r="G14" s="227"/>
      <c r="H14" s="297"/>
      <c r="I14" s="296"/>
      <c r="J14" s="227"/>
      <c r="K14" s="227"/>
      <c r="L14" s="227"/>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row>
    <row r="15" spans="1:57" ht="24.75" thickBot="1">
      <c r="A15" s="227"/>
      <c r="B15" s="292"/>
      <c r="C15" s="227"/>
      <c r="D15" s="298" t="s">
        <v>212</v>
      </c>
      <c r="E15" s="299"/>
      <c r="F15" s="227" t="s">
        <v>193</v>
      </c>
      <c r="G15" s="303">
        <f>+jyuumin!D39</f>
        <v>0</v>
      </c>
      <c r="H15" s="297" t="s">
        <v>89</v>
      </c>
      <c r="I15" s="296"/>
      <c r="J15" s="227"/>
      <c r="K15" s="227"/>
      <c r="L15" s="227"/>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row>
    <row r="16" spans="1:57" ht="24.75" thickBot="1">
      <c r="A16" s="227"/>
      <c r="B16" s="292"/>
      <c r="C16" s="227"/>
      <c r="D16" s="296"/>
      <c r="E16" s="227"/>
      <c r="F16" s="227"/>
      <c r="G16" s="302"/>
      <c r="H16" s="297"/>
      <c r="I16" s="227"/>
      <c r="J16" s="227"/>
      <c r="K16" s="227"/>
      <c r="L16" s="227"/>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row>
    <row r="17" spans="1:57" ht="24.75" thickBot="1">
      <c r="A17" s="227"/>
      <c r="B17" s="292"/>
      <c r="C17" s="227"/>
      <c r="D17" s="304" t="s">
        <v>213</v>
      </c>
      <c r="E17" s="239"/>
      <c r="F17" s="227" t="s">
        <v>192</v>
      </c>
      <c r="G17" s="305">
        <f>+jigyou!D68</f>
        <v>0</v>
      </c>
      <c r="H17" s="297" t="s">
        <v>89</v>
      </c>
      <c r="I17" s="227"/>
      <c r="J17" s="227"/>
      <c r="K17" s="227"/>
      <c r="L17" s="227"/>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row>
    <row r="18" spans="1:57" ht="24">
      <c r="A18" s="227"/>
      <c r="B18" s="292"/>
      <c r="C18" s="227"/>
      <c r="D18" s="296"/>
      <c r="E18" s="227"/>
      <c r="F18" s="227"/>
      <c r="G18" s="227"/>
      <c r="H18" s="297"/>
      <c r="I18" s="227"/>
      <c r="J18" s="227"/>
      <c r="K18" s="227"/>
      <c r="L18" s="227"/>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row>
    <row r="19" spans="1:57" ht="24.75" thickBot="1">
      <c r="A19" s="227"/>
      <c r="B19" s="292"/>
      <c r="C19" s="227"/>
      <c r="D19" s="296"/>
      <c r="E19" s="227"/>
      <c r="F19" s="227"/>
      <c r="G19" s="227"/>
      <c r="H19" s="297"/>
      <c r="I19" s="227"/>
      <c r="J19" s="227"/>
      <c r="K19" s="227"/>
      <c r="L19" s="227"/>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row>
    <row r="20" spans="1:57" ht="24.75" thickBot="1">
      <c r="A20" s="227"/>
      <c r="B20" s="292"/>
      <c r="C20" s="227"/>
      <c r="D20" s="306" t="s">
        <v>214</v>
      </c>
      <c r="E20" s="307"/>
      <c r="F20" s="307"/>
      <c r="G20" s="308">
        <f>+G10+G15+G17</f>
        <v>0</v>
      </c>
      <c r="H20" s="309" t="s">
        <v>89</v>
      </c>
      <c r="I20" s="227"/>
      <c r="J20" s="227"/>
      <c r="K20" s="227"/>
      <c r="L20" s="227"/>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row>
    <row r="21" spans="1:57" ht="24.75" thickBot="1">
      <c r="A21" s="227"/>
      <c r="B21" s="292"/>
      <c r="C21" s="227"/>
      <c r="D21" s="310"/>
      <c r="E21" s="311"/>
      <c r="F21" s="311"/>
      <c r="G21" s="312"/>
      <c r="H21" s="313"/>
      <c r="I21" s="227"/>
      <c r="J21" s="227"/>
      <c r="K21" s="227"/>
      <c r="L21" s="227"/>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row>
    <row r="22" spans="1:57" ht="24">
      <c r="A22" s="227"/>
      <c r="B22" s="292"/>
      <c r="C22" s="227"/>
      <c r="D22" s="227"/>
      <c r="E22" s="227"/>
      <c r="F22" s="227"/>
      <c r="G22" s="227"/>
      <c r="H22" s="227"/>
      <c r="I22" s="227"/>
      <c r="J22" s="227"/>
      <c r="K22" s="227"/>
      <c r="L22" s="227"/>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row>
    <row r="23" spans="1:57" ht="24">
      <c r="A23" s="227"/>
      <c r="B23" s="292"/>
      <c r="C23" s="292"/>
      <c r="D23" s="292"/>
      <c r="E23" s="292"/>
      <c r="F23" s="292"/>
      <c r="G23" s="227"/>
      <c r="H23" s="227"/>
      <c r="I23" s="227"/>
      <c r="J23" s="227"/>
      <c r="K23" s="227"/>
      <c r="L23" s="227"/>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row>
    <row r="24" spans="1:57" ht="24">
      <c r="A24" s="227"/>
      <c r="B24" s="292"/>
      <c r="C24" s="292"/>
      <c r="D24" s="292"/>
      <c r="E24" s="292"/>
      <c r="F24" s="292"/>
      <c r="G24" s="227"/>
      <c r="H24" s="227" t="s">
        <v>338</v>
      </c>
      <c r="I24" s="227"/>
      <c r="J24" s="227"/>
      <c r="K24" s="227"/>
      <c r="L24" s="227"/>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row>
    <row r="25" spans="1:57" ht="24">
      <c r="A25" s="227"/>
      <c r="B25" s="292"/>
      <c r="C25" s="292"/>
      <c r="D25" s="292"/>
      <c r="E25" s="292"/>
      <c r="F25" s="292"/>
      <c r="G25" s="227"/>
      <c r="H25" s="227"/>
      <c r="I25" s="227"/>
      <c r="J25" s="227"/>
      <c r="K25" s="227"/>
      <c r="L25" s="227"/>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row>
    <row r="26" spans="1:57" ht="24">
      <c r="A26" s="227"/>
      <c r="B26" s="292"/>
      <c r="C26" s="292"/>
      <c r="D26" s="292"/>
      <c r="E26" s="292"/>
      <c r="F26" s="292"/>
      <c r="G26" s="227"/>
      <c r="H26" s="227"/>
      <c r="I26" s="227"/>
      <c r="J26" s="227"/>
      <c r="K26" s="227"/>
      <c r="L26" s="227"/>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row>
    <row r="27" spans="1:57" ht="24">
      <c r="A27" s="227"/>
      <c r="B27" s="292"/>
      <c r="C27" s="292"/>
      <c r="D27" s="292"/>
      <c r="E27" s="292"/>
      <c r="F27" s="292"/>
      <c r="G27" s="227"/>
      <c r="H27" s="227"/>
      <c r="I27" s="227"/>
      <c r="J27" s="227"/>
      <c r="K27" s="227"/>
      <c r="L27" s="227"/>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row>
    <row r="28" spans="1:57" ht="24">
      <c r="A28" s="227"/>
      <c r="B28" s="292"/>
      <c r="C28" s="292"/>
      <c r="D28" s="292"/>
      <c r="E28" s="292"/>
      <c r="F28" s="292"/>
      <c r="G28" s="227"/>
      <c r="H28" s="227"/>
      <c r="I28" s="227"/>
      <c r="J28" s="227"/>
      <c r="K28" s="227"/>
      <c r="L28" s="227"/>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row>
    <row r="29" spans="1:57" ht="24">
      <c r="A29" s="227"/>
      <c r="B29" s="292"/>
      <c r="C29" s="292"/>
      <c r="D29" s="292"/>
      <c r="E29" s="292"/>
      <c r="F29" s="292"/>
      <c r="G29" s="227"/>
      <c r="H29" s="227"/>
      <c r="I29" s="227"/>
      <c r="J29" s="227"/>
      <c r="K29" s="227"/>
      <c r="L29" s="227"/>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row>
    <row r="30" spans="1:57" ht="24">
      <c r="A30" s="227"/>
      <c r="B30" s="292"/>
      <c r="C30" s="292"/>
      <c r="D30" s="292"/>
      <c r="E30" s="292"/>
      <c r="F30" s="292"/>
      <c r="G30" s="227"/>
      <c r="H30" s="227"/>
      <c r="I30" s="227"/>
      <c r="J30" s="227"/>
      <c r="K30" s="227"/>
      <c r="L30" s="227"/>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row>
    <row r="31" spans="1:57">
      <c r="A31" s="1"/>
      <c r="B31" s="18"/>
      <c r="C31" s="18"/>
      <c r="D31" s="18"/>
      <c r="E31" s="18"/>
      <c r="F31" s="18"/>
      <c r="G31" s="1"/>
      <c r="H31" s="1"/>
      <c r="I31" s="1"/>
      <c r="J31" s="1"/>
      <c r="K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row>
    <row r="32" spans="1:57">
      <c r="A32" s="1"/>
      <c r="B32" s="18"/>
      <c r="C32" s="18"/>
      <c r="D32" s="18"/>
      <c r="E32" s="18"/>
      <c r="F32" s="18"/>
      <c r="G32" s="1"/>
      <c r="H32" s="1"/>
      <c r="I32" s="1"/>
      <c r="J32" s="1"/>
      <c r="K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row>
    <row r="33" spans="1:57">
      <c r="A33" s="1"/>
      <c r="B33" s="18"/>
      <c r="C33" s="18"/>
      <c r="D33" s="18"/>
      <c r="E33" s="18"/>
      <c r="F33" s="18"/>
      <c r="G33" s="1"/>
      <c r="H33" s="1"/>
      <c r="I33" s="1"/>
      <c r="J33" s="1"/>
      <c r="K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row>
    <row r="34" spans="1:57">
      <c r="A34" s="1"/>
      <c r="B34" s="18"/>
      <c r="C34" s="18"/>
      <c r="D34" s="18"/>
      <c r="E34" s="18"/>
      <c r="F34" s="18"/>
      <c r="G34" s="1"/>
      <c r="H34" s="1"/>
      <c r="I34" s="1"/>
      <c r="J34" s="1"/>
      <c r="K34" s="1"/>
      <c r="L34" s="1"/>
      <c r="M34" s="1"/>
      <c r="N34" s="3"/>
      <c r="O34" s="3"/>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row>
    <row r="35" spans="1:57">
      <c r="A35" s="1"/>
      <c r="B35" s="18"/>
      <c r="C35" s="18"/>
      <c r="D35" s="18"/>
      <c r="E35" s="18"/>
      <c r="F35" s="18"/>
      <c r="G35" s="1"/>
      <c r="H35" s="1"/>
      <c r="I35" s="1"/>
      <c r="J35" s="1"/>
      <c r="K35" s="1"/>
      <c r="L35" s="1"/>
      <c r="M35" s="1"/>
      <c r="N35" s="3"/>
      <c r="O35" s="3"/>
      <c r="P35" s="3"/>
      <c r="Q35" s="3"/>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row>
    <row r="36" spans="1:57">
      <c r="A36" s="1"/>
      <c r="B36" s="18"/>
      <c r="C36" s="18"/>
      <c r="D36" s="18"/>
      <c r="E36" s="18"/>
      <c r="F36" s="18"/>
      <c r="G36" s="1"/>
      <c r="H36" s="1"/>
      <c r="I36" s="1"/>
      <c r="J36" s="1"/>
      <c r="K36" s="1"/>
      <c r="L36" s="1"/>
      <c r="M36" s="1"/>
      <c r="N36" s="3"/>
      <c r="O36" s="3"/>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row>
    <row r="37" spans="1:57">
      <c r="A37" s="1"/>
      <c r="B37" s="18"/>
      <c r="C37" s="18"/>
      <c r="D37" s="18"/>
      <c r="E37" s="18"/>
      <c r="F37" s="18"/>
      <c r="G37" s="1"/>
      <c r="H37" s="1"/>
      <c r="I37" s="1"/>
      <c r="J37" s="1"/>
      <c r="K37" s="1"/>
      <c r="L37" s="1"/>
      <c r="M37" s="1"/>
      <c r="N37" s="3"/>
      <c r="O37" s="3"/>
      <c r="P37" s="3"/>
      <c r="Q37" s="3"/>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row>
    <row r="38" spans="1:57">
      <c r="A38" s="1"/>
      <c r="B38" s="18"/>
      <c r="C38" s="18"/>
      <c r="D38" s="18"/>
      <c r="E38" s="18"/>
      <c r="F38" s="18"/>
      <c r="G38" s="1"/>
      <c r="H38" s="1"/>
      <c r="I38" s="1"/>
      <c r="J38" s="1"/>
      <c r="K38" s="1"/>
      <c r="L38" s="1"/>
      <c r="M38" s="1"/>
      <c r="N38" s="3"/>
      <c r="O38" s="3"/>
      <c r="P38" s="3"/>
      <c r="Q38" s="3"/>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row>
    <row r="39" spans="1:57">
      <c r="A39" s="1"/>
      <c r="B39" s="18"/>
      <c r="C39" s="18"/>
      <c r="D39" s="18"/>
      <c r="E39" s="18"/>
      <c r="F39" s="18"/>
      <c r="G39" s="1"/>
      <c r="H39" s="1"/>
      <c r="I39" s="1"/>
      <c r="J39" s="1"/>
      <c r="K39" s="1"/>
      <c r="L39" s="1"/>
      <c r="M39" s="1"/>
      <c r="N39" s="3"/>
      <c r="O39" s="3"/>
      <c r="P39" s="3"/>
      <c r="Q39" s="3"/>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row>
    <row r="40" spans="1:57">
      <c r="A40" s="1"/>
      <c r="B40" s="18"/>
      <c r="C40" s="18"/>
      <c r="D40" s="18"/>
      <c r="E40" s="18"/>
      <c r="F40" s="18"/>
      <c r="G40" s="1"/>
      <c r="H40" s="1"/>
      <c r="I40" s="1"/>
      <c r="J40" s="1"/>
      <c r="K40" s="1"/>
      <c r="L40" s="1"/>
      <c r="M40" s="1"/>
      <c r="N40" s="3"/>
      <c r="O40" s="3"/>
      <c r="P40" s="3"/>
      <c r="Q40" s="3"/>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row>
    <row r="41" spans="1:57">
      <c r="A41" s="1"/>
      <c r="B41" s="18"/>
      <c r="C41" s="18"/>
      <c r="D41" s="18"/>
      <c r="E41" s="18"/>
      <c r="F41" s="18"/>
      <c r="G41" s="1"/>
      <c r="H41" s="1"/>
      <c r="I41" s="1"/>
      <c r="J41" s="1"/>
      <c r="K41" s="1"/>
      <c r="L41" s="1"/>
      <c r="M41" s="1"/>
      <c r="N41" s="3"/>
      <c r="O41" s="3"/>
      <c r="P41" s="3"/>
      <c r="Q41" s="3"/>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row>
    <row r="42" spans="1:57">
      <c r="A42" s="1"/>
      <c r="B42" s="18"/>
      <c r="C42" s="18"/>
      <c r="D42" s="18"/>
      <c r="E42" s="18"/>
      <c r="F42" s="18"/>
      <c r="G42" s="1"/>
      <c r="H42" s="1"/>
      <c r="I42" s="1"/>
      <c r="J42" s="1"/>
      <c r="K42" s="1"/>
      <c r="L42" s="1"/>
      <c r="M42" s="1"/>
      <c r="N42" s="3"/>
      <c r="O42" s="3"/>
      <c r="P42" s="3"/>
      <c r="Q42" s="3"/>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row>
    <row r="43" spans="1:57">
      <c r="A43" s="1"/>
      <c r="B43" s="18"/>
      <c r="C43" s="18"/>
      <c r="D43" s="18"/>
      <c r="E43" s="18"/>
      <c r="F43" s="18"/>
      <c r="G43" s="1"/>
      <c r="H43" s="1"/>
      <c r="I43" s="1"/>
      <c r="J43" s="1"/>
      <c r="K43" s="1"/>
      <c r="L43" s="1"/>
      <c r="M43" s="1"/>
      <c r="N43" s="3"/>
      <c r="O43" s="3"/>
      <c r="P43" s="3"/>
      <c r="Q43" s="3"/>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row>
    <row r="44" spans="1:57">
      <c r="A44" s="1"/>
      <c r="B44" s="18"/>
      <c r="C44" s="18"/>
      <c r="D44" s="18"/>
      <c r="E44" s="18"/>
      <c r="F44" s="18"/>
      <c r="G44" s="1"/>
      <c r="H44" s="1"/>
      <c r="I44" s="1"/>
      <c r="J44" s="1"/>
      <c r="K44" s="1"/>
      <c r="L44" s="1"/>
      <c r="M44" s="1"/>
      <c r="N44" s="3"/>
      <c r="O44" s="3"/>
      <c r="P44" s="3"/>
      <c r="Q44" s="3"/>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row>
    <row r="45" spans="1:57">
      <c r="A45" s="1"/>
      <c r="B45" s="18"/>
      <c r="C45" s="18"/>
      <c r="D45" s="18"/>
      <c r="E45" s="18"/>
      <c r="F45" s="18"/>
      <c r="G45" s="1"/>
      <c r="H45" s="1"/>
      <c r="I45" s="1"/>
      <c r="J45" s="1"/>
      <c r="K45" s="1"/>
      <c r="L45" s="1"/>
      <c r="M45" s="1"/>
      <c r="N45" s="3"/>
      <c r="O45" s="3"/>
      <c r="P45" s="3"/>
      <c r="Q45" s="3"/>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row>
    <row r="46" spans="1:57">
      <c r="A46" s="1"/>
      <c r="B46" s="18"/>
      <c r="C46" s="18"/>
      <c r="D46" s="18"/>
      <c r="E46" s="18"/>
      <c r="F46" s="18"/>
      <c r="G46" s="1"/>
      <c r="H46" s="1"/>
      <c r="I46" s="1"/>
      <c r="J46" s="1"/>
      <c r="K46" s="1"/>
      <c r="L46" s="1"/>
      <c r="M46" s="1"/>
      <c r="N46" s="3"/>
      <c r="O46" s="3"/>
      <c r="P46" s="3"/>
      <c r="Q46" s="3"/>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row>
    <row r="47" spans="1:57">
      <c r="A47" s="1"/>
      <c r="B47" s="18"/>
      <c r="C47" s="18"/>
      <c r="D47" s="18"/>
      <c r="E47" s="18"/>
      <c r="F47" s="18"/>
      <c r="G47" s="1"/>
      <c r="H47" s="1"/>
      <c r="I47" s="1"/>
      <c r="J47" s="1"/>
      <c r="K47" s="1"/>
      <c r="L47" s="1"/>
      <c r="M47" s="1"/>
      <c r="N47" s="3"/>
      <c r="O47" s="3"/>
      <c r="P47" s="3"/>
      <c r="Q47" s="3"/>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row>
    <row r="48" spans="1:57">
      <c r="A48" s="1"/>
      <c r="B48" s="18"/>
      <c r="C48" s="18"/>
      <c r="D48" s="18"/>
      <c r="E48" s="18"/>
      <c r="F48" s="18"/>
      <c r="G48" s="1"/>
      <c r="H48" s="1"/>
      <c r="I48" s="1"/>
      <c r="J48" s="1"/>
      <c r="K48" s="1"/>
      <c r="L48" s="1"/>
      <c r="M48" s="1"/>
      <c r="N48" s="3"/>
      <c r="O48" s="3"/>
      <c r="P48" s="3"/>
      <c r="Q48" s="3"/>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row>
    <row r="49" spans="1:57">
      <c r="A49" s="1"/>
      <c r="B49" s="18"/>
      <c r="C49" s="18"/>
      <c r="D49" s="18"/>
      <c r="E49" s="18"/>
      <c r="F49" s="18"/>
      <c r="G49" s="1"/>
      <c r="H49" s="1"/>
      <c r="I49" s="1"/>
      <c r="J49" s="1"/>
      <c r="K49" s="1"/>
      <c r="L49" s="1"/>
      <c r="M49" s="1"/>
      <c r="N49" s="3"/>
      <c r="O49" s="3"/>
      <c r="P49" s="3"/>
      <c r="Q49" s="3"/>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row>
    <row r="50" spans="1:57">
      <c r="A50" s="1"/>
      <c r="B50" s="18"/>
      <c r="C50" s="18"/>
      <c r="D50" s="18"/>
      <c r="E50" s="18"/>
      <c r="F50" s="18"/>
      <c r="G50" s="1"/>
      <c r="H50" s="1"/>
      <c r="I50" s="1"/>
      <c r="J50" s="1"/>
      <c r="K50" s="1"/>
      <c r="L50" s="1"/>
      <c r="M50" s="1"/>
      <c r="N50" s="3"/>
      <c r="O50" s="3"/>
      <c r="P50" s="3"/>
      <c r="Q50" s="3"/>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row>
    <row r="51" spans="1:57">
      <c r="A51" s="1"/>
      <c r="B51" s="18"/>
      <c r="C51" s="18"/>
      <c r="D51" s="18"/>
      <c r="E51" s="18"/>
      <c r="F51" s="18"/>
      <c r="G51" s="1"/>
      <c r="H51" s="1"/>
      <c r="I51" s="1"/>
      <c r="J51" s="1"/>
      <c r="K51" s="1"/>
      <c r="L51" s="1"/>
      <c r="M51" s="1"/>
      <c r="N51" s="3"/>
      <c r="O51" s="3"/>
      <c r="P51" s="3"/>
      <c r="Q51" s="3"/>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row>
    <row r="52" spans="1:57">
      <c r="A52" s="1"/>
      <c r="B52" s="18"/>
      <c r="C52" s="18"/>
      <c r="D52" s="18"/>
      <c r="E52" s="18"/>
      <c r="F52" s="18"/>
      <c r="G52" s="1"/>
      <c r="H52" s="1"/>
      <c r="I52" s="1"/>
      <c r="J52" s="1"/>
      <c r="K52" s="1"/>
      <c r="L52" s="1"/>
      <c r="M52" s="1"/>
      <c r="N52" s="3"/>
      <c r="O52" s="3"/>
      <c r="P52" s="3"/>
      <c r="Q52" s="3"/>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row>
    <row r="53" spans="1:57">
      <c r="A53" s="1"/>
      <c r="B53" s="18"/>
      <c r="C53" s="18"/>
      <c r="D53" s="18"/>
      <c r="E53" s="18"/>
      <c r="F53" s="18"/>
      <c r="G53" s="1"/>
      <c r="H53" s="1"/>
      <c r="I53" s="1"/>
      <c r="J53" s="1"/>
      <c r="K53" s="1"/>
      <c r="L53" s="1"/>
      <c r="M53" s="1"/>
      <c r="N53" s="3"/>
      <c r="O53" s="3"/>
      <c r="P53" s="3"/>
      <c r="Q53" s="3"/>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row>
    <row r="54" spans="1:57">
      <c r="A54" s="1"/>
      <c r="B54" s="18"/>
      <c r="C54" s="18"/>
      <c r="D54" s="18"/>
      <c r="E54" s="18"/>
      <c r="F54" s="18"/>
      <c r="G54" s="1"/>
      <c r="H54" s="1"/>
      <c r="I54" s="1"/>
      <c r="J54" s="1"/>
      <c r="K54" s="1"/>
      <c r="L54" s="1"/>
      <c r="M54" s="1"/>
      <c r="N54" s="3"/>
      <c r="O54" s="3"/>
      <c r="P54" s="3"/>
      <c r="Q54" s="3"/>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row>
    <row r="55" spans="1:57">
      <c r="A55" s="1"/>
      <c r="B55" s="18"/>
      <c r="C55" s="18"/>
      <c r="D55" s="18"/>
      <c r="E55" s="18"/>
      <c r="F55" s="18"/>
      <c r="G55" s="1"/>
      <c r="H55" s="1"/>
      <c r="I55" s="1"/>
      <c r="J55" s="1"/>
      <c r="K55" s="1"/>
      <c r="L55" s="1"/>
      <c r="M55" s="1"/>
      <c r="N55" s="3"/>
      <c r="O55" s="3"/>
      <c r="P55" s="3"/>
      <c r="Q55" s="3"/>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row>
    <row r="56" spans="1:57">
      <c r="A56" s="1"/>
      <c r="B56" s="18"/>
      <c r="C56" s="18"/>
      <c r="D56" s="18"/>
      <c r="E56" s="18"/>
      <c r="F56" s="18"/>
      <c r="G56" s="1"/>
      <c r="H56" s="1"/>
      <c r="I56" s="1"/>
      <c r="J56" s="1"/>
      <c r="K56" s="1"/>
      <c r="L56" s="1"/>
      <c r="M56" s="1"/>
      <c r="N56" s="3"/>
      <c r="O56" s="3"/>
      <c r="P56" s="3"/>
      <c r="Q56" s="3"/>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row>
    <row r="57" spans="1:57">
      <c r="A57" s="1"/>
      <c r="B57" s="18"/>
      <c r="C57" s="18"/>
      <c r="D57" s="18"/>
      <c r="E57" s="18"/>
      <c r="F57" s="18"/>
      <c r="G57" s="1"/>
      <c r="H57" s="1"/>
      <c r="I57" s="1"/>
      <c r="J57" s="1"/>
      <c r="K57" s="1"/>
      <c r="L57" s="1"/>
      <c r="M57" s="1"/>
      <c r="N57" s="3"/>
      <c r="O57" s="3"/>
      <c r="P57" s="3"/>
      <c r="Q57" s="3"/>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row>
    <row r="58" spans="1:57">
      <c r="A58" s="1"/>
      <c r="B58" s="18"/>
      <c r="C58" s="18"/>
      <c r="D58" s="18"/>
      <c r="E58" s="18"/>
      <c r="F58" s="18"/>
      <c r="G58" s="1"/>
      <c r="H58" s="1"/>
      <c r="I58" s="1"/>
      <c r="J58" s="1"/>
      <c r="K58" s="1"/>
      <c r="L58" s="1"/>
      <c r="M58" s="1"/>
      <c r="N58" s="3"/>
      <c r="O58" s="3"/>
      <c r="P58" s="3"/>
      <c r="Q58" s="3"/>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row>
    <row r="59" spans="1:57">
      <c r="A59" s="1"/>
      <c r="B59" s="18"/>
      <c r="C59" s="18"/>
      <c r="D59" s="18"/>
      <c r="E59" s="18"/>
      <c r="F59" s="18"/>
      <c r="G59" s="1"/>
      <c r="H59" s="1"/>
      <c r="I59" s="1"/>
      <c r="J59" s="1"/>
      <c r="K59" s="1"/>
      <c r="L59" s="1"/>
      <c r="M59" s="1"/>
      <c r="N59" s="3"/>
      <c r="O59" s="3"/>
      <c r="P59" s="3"/>
      <c r="Q59" s="3"/>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row>
    <row r="60" spans="1:57">
      <c r="A60" s="1"/>
      <c r="B60" s="18"/>
      <c r="C60" s="18"/>
      <c r="D60" s="18"/>
      <c r="E60" s="18"/>
      <c r="F60" s="18"/>
      <c r="G60" s="1"/>
      <c r="H60" s="1"/>
      <c r="I60" s="1"/>
      <c r="J60" s="1"/>
      <c r="K60" s="1"/>
      <c r="L60" s="1"/>
      <c r="M60" s="1"/>
      <c r="N60" s="3"/>
      <c r="O60" s="3"/>
      <c r="P60" s="3"/>
      <c r="Q60" s="3"/>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row>
    <row r="61" spans="1:57">
      <c r="A61" s="1"/>
      <c r="B61" s="18"/>
      <c r="C61" s="18"/>
      <c r="D61" s="18"/>
      <c r="E61" s="18"/>
      <c r="F61" s="18"/>
      <c r="G61" s="1"/>
      <c r="H61" s="1"/>
      <c r="I61" s="1"/>
      <c r="J61" s="1"/>
      <c r="K61" s="1"/>
      <c r="L61" s="1"/>
      <c r="M61" s="1"/>
      <c r="N61" s="3"/>
      <c r="O61" s="3"/>
      <c r="P61" s="3"/>
      <c r="Q61" s="3"/>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row>
    <row r="62" spans="1:57">
      <c r="A62" s="1"/>
      <c r="B62" s="18"/>
      <c r="C62" s="18"/>
      <c r="D62" s="18"/>
      <c r="E62" s="18"/>
      <c r="F62" s="18"/>
      <c r="G62" s="1"/>
      <c r="H62" s="1"/>
      <c r="I62" s="1"/>
      <c r="J62" s="1"/>
      <c r="K62" s="1"/>
      <c r="L62" s="1"/>
      <c r="M62" s="1"/>
      <c r="N62" s="3"/>
      <c r="O62" s="3"/>
      <c r="P62" s="3"/>
      <c r="Q62" s="3"/>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row>
    <row r="63" spans="1:57">
      <c r="A63" s="1"/>
      <c r="B63" s="18"/>
      <c r="C63" s="18"/>
      <c r="D63" s="18"/>
      <c r="E63" s="18"/>
      <c r="F63" s="18"/>
      <c r="G63" s="1"/>
      <c r="H63" s="1"/>
      <c r="I63" s="1"/>
      <c r="J63" s="1"/>
      <c r="K63" s="1"/>
      <c r="L63" s="1"/>
      <c r="M63" s="1"/>
      <c r="N63" s="3"/>
      <c r="O63" s="3"/>
      <c r="P63" s="3"/>
      <c r="Q63" s="3"/>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row>
    <row r="64" spans="1:57">
      <c r="A64" s="1"/>
      <c r="B64" s="18"/>
      <c r="C64" s="18"/>
      <c r="D64" s="18"/>
      <c r="E64" s="18"/>
      <c r="F64" s="18"/>
      <c r="G64" s="1"/>
      <c r="H64" s="1"/>
      <c r="I64" s="1"/>
      <c r="J64" s="1"/>
      <c r="K64" s="1"/>
      <c r="L64" s="1"/>
      <c r="M64" s="1"/>
      <c r="N64" s="3"/>
      <c r="O64" s="3"/>
      <c r="P64" s="3"/>
      <c r="Q64" s="3"/>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row>
    <row r="65" spans="1:57">
      <c r="A65" s="1"/>
      <c r="B65" s="18"/>
      <c r="C65" s="18"/>
      <c r="D65" s="18"/>
      <c r="E65" s="18"/>
      <c r="F65" s="18"/>
      <c r="G65" s="1"/>
      <c r="H65" s="1"/>
      <c r="I65" s="1"/>
      <c r="J65" s="1"/>
      <c r="K65" s="1"/>
      <c r="L65" s="1"/>
      <c r="M65" s="1"/>
      <c r="N65" s="3"/>
      <c r="O65" s="3"/>
      <c r="P65" s="3"/>
      <c r="Q65" s="3"/>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row>
    <row r="66" spans="1:57">
      <c r="A66" s="1"/>
      <c r="B66" s="18"/>
      <c r="C66" s="18"/>
      <c r="D66" s="18"/>
      <c r="E66" s="18"/>
      <c r="F66" s="18"/>
      <c r="G66" s="1"/>
      <c r="H66" s="1"/>
      <c r="I66" s="1"/>
      <c r="J66" s="1"/>
      <c r="K66" s="1"/>
      <c r="L66" s="1"/>
      <c r="M66" s="1"/>
      <c r="N66" s="3"/>
      <c r="O66" s="3"/>
      <c r="P66" s="3"/>
      <c r="Q66" s="3"/>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row>
    <row r="67" spans="1:57">
      <c r="A67" s="1"/>
      <c r="B67" s="18"/>
      <c r="C67" s="18"/>
      <c r="D67" s="18"/>
      <c r="E67" s="18"/>
      <c r="F67" s="18"/>
      <c r="G67" s="1"/>
      <c r="H67" s="1"/>
      <c r="I67" s="1"/>
      <c r="J67" s="1"/>
      <c r="K67" s="1"/>
      <c r="L67" s="1"/>
      <c r="M67" s="1"/>
      <c r="N67" s="3"/>
      <c r="O67" s="3"/>
      <c r="P67" s="3"/>
      <c r="Q67" s="3"/>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row>
    <row r="68" spans="1:57">
      <c r="A68" s="1"/>
      <c r="B68" s="18"/>
      <c r="C68" s="18"/>
      <c r="D68" s="18"/>
      <c r="E68" s="18"/>
      <c r="F68" s="18"/>
      <c r="G68" s="1"/>
      <c r="H68" s="1"/>
      <c r="I68" s="1"/>
      <c r="J68" s="1"/>
      <c r="K68" s="1"/>
      <c r="L68" s="1"/>
      <c r="M68" s="1"/>
      <c r="N68" s="3"/>
      <c r="O68" s="3"/>
      <c r="P68" s="3"/>
      <c r="Q68" s="3"/>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row>
    <row r="69" spans="1:57">
      <c r="A69" s="1"/>
      <c r="B69" s="18"/>
      <c r="C69" s="18"/>
      <c r="D69" s="18"/>
      <c r="E69" s="18"/>
      <c r="F69" s="18"/>
      <c r="G69" s="1"/>
      <c r="H69" s="1"/>
      <c r="I69" s="1"/>
      <c r="J69" s="1"/>
      <c r="K69" s="1"/>
      <c r="L69" s="1"/>
      <c r="M69" s="1"/>
      <c r="N69" s="3"/>
      <c r="O69" s="3"/>
      <c r="P69" s="3"/>
      <c r="Q69" s="3"/>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row>
    <row r="70" spans="1:57">
      <c r="A70" s="1"/>
      <c r="B70" s="18"/>
      <c r="C70" s="18"/>
      <c r="D70" s="18"/>
      <c r="E70" s="18"/>
      <c r="F70" s="18"/>
      <c r="G70" s="1"/>
      <c r="H70" s="1"/>
      <c r="I70" s="1"/>
      <c r="J70" s="1"/>
      <c r="K70" s="1"/>
      <c r="L70" s="1"/>
      <c r="M70" s="1"/>
      <c r="N70" s="3"/>
      <c r="O70" s="3"/>
      <c r="P70" s="3"/>
      <c r="Q70" s="3"/>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row>
    <row r="71" spans="1:57">
      <c r="A71" s="1"/>
      <c r="B71" s="18"/>
      <c r="C71" s="18"/>
      <c r="D71" s="18"/>
      <c r="E71" s="18"/>
      <c r="F71" s="18"/>
      <c r="G71" s="1"/>
      <c r="H71" s="1"/>
      <c r="I71" s="1"/>
      <c r="J71" s="1"/>
      <c r="K71" s="1"/>
      <c r="L71" s="1"/>
      <c r="M71" s="1"/>
      <c r="N71" s="3"/>
      <c r="O71" s="3"/>
      <c r="P71" s="3"/>
      <c r="Q71" s="3"/>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row>
    <row r="72" spans="1:57">
      <c r="A72" s="1"/>
      <c r="B72" s="18"/>
      <c r="C72" s="18"/>
      <c r="D72" s="18"/>
      <c r="E72" s="18"/>
      <c r="F72" s="18"/>
      <c r="G72" s="1"/>
      <c r="H72" s="1"/>
      <c r="I72" s="1"/>
      <c r="J72" s="1"/>
      <c r="K72" s="1"/>
      <c r="L72" s="1"/>
      <c r="M72" s="1"/>
      <c r="N72" s="3"/>
      <c r="O72" s="3"/>
      <c r="P72" s="3"/>
      <c r="Q72" s="3"/>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row>
    <row r="73" spans="1:57">
      <c r="A73" s="1"/>
      <c r="B73" s="18"/>
      <c r="C73" s="18"/>
      <c r="D73" s="18"/>
      <c r="E73" s="18"/>
      <c r="F73" s="18"/>
      <c r="G73" s="1"/>
      <c r="H73" s="1"/>
      <c r="I73" s="1"/>
      <c r="J73" s="1"/>
      <c r="K73" s="1"/>
      <c r="L73" s="1"/>
      <c r="M73" s="1"/>
      <c r="N73" s="3"/>
      <c r="O73" s="3"/>
      <c r="P73" s="3"/>
      <c r="Q73" s="3"/>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row>
    <row r="74" spans="1:57">
      <c r="A74" s="1"/>
      <c r="B74" s="18"/>
      <c r="C74" s="18"/>
      <c r="D74" s="18"/>
      <c r="E74" s="18"/>
      <c r="F74" s="18"/>
      <c r="G74" s="1"/>
      <c r="H74" s="1"/>
      <c r="I74" s="1"/>
      <c r="J74" s="1"/>
      <c r="K74" s="1"/>
      <c r="L74" s="1"/>
      <c r="M74" s="1"/>
      <c r="N74" s="3"/>
      <c r="O74" s="3"/>
      <c r="P74" s="3"/>
      <c r="Q74" s="3"/>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row>
    <row r="75" spans="1:57">
      <c r="A75" s="1"/>
      <c r="B75" s="18"/>
      <c r="C75" s="18"/>
      <c r="D75" s="18"/>
      <c r="E75" s="18"/>
      <c r="F75" s="18"/>
      <c r="G75" s="1"/>
      <c r="H75" s="1"/>
      <c r="I75" s="1"/>
      <c r="J75" s="1"/>
      <c r="K75" s="1"/>
      <c r="L75" s="1"/>
      <c r="M75" s="1"/>
      <c r="N75" s="3"/>
      <c r="O75" s="3"/>
      <c r="P75" s="3"/>
      <c r="Q75" s="3"/>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row>
    <row r="76" spans="1:57">
      <c r="A76" s="1"/>
      <c r="B76" s="18"/>
      <c r="C76" s="18"/>
      <c r="D76" s="18"/>
      <c r="E76" s="18"/>
      <c r="F76" s="18"/>
      <c r="G76" s="1"/>
      <c r="H76" s="1"/>
      <c r="I76" s="1"/>
      <c r="J76" s="1"/>
      <c r="K76" s="1"/>
      <c r="L76" s="1"/>
      <c r="M76" s="1"/>
      <c r="N76" s="3"/>
      <c r="O76" s="3"/>
      <c r="P76" s="3"/>
      <c r="Q76" s="3"/>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row>
    <row r="77" spans="1:57">
      <c r="A77" s="1"/>
      <c r="B77" s="18"/>
      <c r="C77" s="18"/>
      <c r="D77" s="18"/>
      <c r="E77" s="18"/>
      <c r="F77" s="18"/>
      <c r="G77" s="1"/>
      <c r="H77" s="1"/>
      <c r="I77" s="1"/>
      <c r="J77" s="1"/>
      <c r="K77" s="1"/>
      <c r="L77" s="1"/>
      <c r="M77" s="1"/>
      <c r="N77" s="3"/>
      <c r="O77" s="3"/>
      <c r="P77" s="3"/>
      <c r="Q77" s="3"/>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row>
    <row r="78" spans="1:57">
      <c r="A78" s="1"/>
      <c r="B78" s="18"/>
      <c r="C78" s="18"/>
      <c r="D78" s="18"/>
      <c r="E78" s="18"/>
      <c r="F78" s="18"/>
      <c r="G78" s="1"/>
      <c r="H78" s="1"/>
      <c r="I78" s="1"/>
      <c r="J78" s="1"/>
      <c r="K78" s="1"/>
      <c r="L78" s="1"/>
      <c r="M78" s="1"/>
      <c r="N78" s="3"/>
      <c r="O78" s="3"/>
      <c r="P78" s="3"/>
      <c r="Q78" s="3"/>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row>
    <row r="79" spans="1:57">
      <c r="A79" s="1"/>
      <c r="B79" s="18"/>
      <c r="C79" s="18"/>
      <c r="D79" s="18"/>
      <c r="E79" s="18"/>
      <c r="F79" s="18"/>
      <c r="G79" s="1"/>
      <c r="H79" s="1"/>
      <c r="I79" s="1"/>
      <c r="J79" s="1"/>
      <c r="K79" s="1"/>
      <c r="L79" s="1"/>
      <c r="M79" s="1"/>
      <c r="N79" s="3"/>
      <c r="O79" s="3"/>
      <c r="P79" s="3"/>
      <c r="Q79" s="3"/>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row>
    <row r="80" spans="1:57">
      <c r="A80" s="1"/>
      <c r="B80" s="18"/>
      <c r="C80" s="18"/>
      <c r="D80" s="18"/>
      <c r="E80" s="18"/>
      <c r="F80" s="18"/>
      <c r="G80" s="1"/>
      <c r="H80" s="1"/>
      <c r="I80" s="1"/>
      <c r="J80" s="1"/>
      <c r="K80" s="1"/>
      <c r="L80" s="1"/>
      <c r="M80" s="1"/>
      <c r="N80" s="3"/>
      <c r="O80" s="3"/>
      <c r="P80" s="3"/>
      <c r="Q80" s="3"/>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row>
    <row r="81" spans="1:57">
      <c r="A81" s="1"/>
      <c r="B81" s="18"/>
      <c r="C81" s="18"/>
      <c r="D81" s="18"/>
      <c r="E81" s="18"/>
      <c r="F81" s="18"/>
      <c r="G81" s="1"/>
      <c r="H81" s="1"/>
      <c r="I81" s="1"/>
      <c r="J81" s="1"/>
      <c r="K81" s="1"/>
      <c r="L81" s="1"/>
      <c r="M81" s="1"/>
      <c r="N81" s="3"/>
      <c r="O81" s="3"/>
      <c r="P81" s="3"/>
      <c r="Q81" s="3"/>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row>
    <row r="82" spans="1:57">
      <c r="A82" s="1"/>
      <c r="B82" s="18"/>
      <c r="C82" s="18"/>
      <c r="D82" s="18"/>
      <c r="E82" s="18"/>
      <c r="F82" s="18"/>
      <c r="G82" s="1"/>
      <c r="H82" s="1"/>
      <c r="I82" s="1"/>
      <c r="J82" s="1"/>
      <c r="K82" s="1"/>
      <c r="L82" s="1"/>
      <c r="M82" s="1"/>
      <c r="N82" s="3"/>
      <c r="O82" s="3"/>
      <c r="P82" s="3"/>
      <c r="Q82" s="3"/>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row>
    <row r="83" spans="1:57">
      <c r="A83" s="1"/>
      <c r="B83" s="18"/>
      <c r="C83" s="18"/>
      <c r="D83" s="18"/>
      <c r="E83" s="18"/>
      <c r="F83" s="18"/>
      <c r="G83" s="1"/>
      <c r="H83" s="1"/>
      <c r="I83" s="1"/>
      <c r="J83" s="1"/>
      <c r="K83" s="1"/>
      <c r="L83" s="1"/>
      <c r="M83" s="1"/>
      <c r="N83" s="3"/>
      <c r="O83" s="3"/>
      <c r="P83" s="3"/>
      <c r="Q83" s="3"/>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row>
    <row r="84" spans="1:57">
      <c r="A84" s="1"/>
      <c r="B84" s="18"/>
      <c r="C84" s="18"/>
      <c r="D84" s="18"/>
      <c r="E84" s="18"/>
      <c r="F84" s="18"/>
      <c r="G84" s="1"/>
      <c r="H84" s="1"/>
      <c r="I84" s="1"/>
      <c r="J84" s="1"/>
      <c r="K84" s="1"/>
      <c r="L84" s="1"/>
      <c r="M84" s="1"/>
      <c r="N84" s="3"/>
      <c r="O84" s="3"/>
      <c r="P84" s="3"/>
      <c r="Q84" s="3"/>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row>
    <row r="85" spans="1:57">
      <c r="A85" s="1"/>
      <c r="B85" s="18"/>
      <c r="C85" s="18"/>
      <c r="D85" s="18"/>
      <c r="E85" s="18"/>
      <c r="F85" s="18"/>
      <c r="G85" s="1"/>
      <c r="H85" s="1"/>
      <c r="I85" s="1"/>
      <c r="J85" s="1"/>
      <c r="K85" s="1"/>
      <c r="L85" s="1"/>
      <c r="M85" s="1"/>
      <c r="N85" s="3"/>
      <c r="O85" s="3"/>
      <c r="P85" s="3"/>
      <c r="Q85" s="3"/>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row>
    <row r="86" spans="1:57">
      <c r="A86" s="1"/>
      <c r="B86" s="18"/>
      <c r="C86" s="18"/>
      <c r="D86" s="18"/>
      <c r="E86" s="18"/>
      <c r="F86" s="18"/>
      <c r="G86" s="1"/>
      <c r="H86" s="1"/>
      <c r="I86" s="1"/>
      <c r="J86" s="1"/>
      <c r="K86" s="1"/>
      <c r="L86" s="1"/>
      <c r="M86" s="1"/>
      <c r="N86" s="3"/>
      <c r="O86" s="3"/>
      <c r="P86" s="3"/>
      <c r="Q86" s="3"/>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row>
    <row r="87" spans="1:57">
      <c r="A87" s="1"/>
      <c r="B87" s="18"/>
      <c r="C87" s="18"/>
      <c r="D87" s="18"/>
      <c r="E87" s="18"/>
      <c r="F87" s="18"/>
      <c r="G87" s="1"/>
      <c r="H87" s="1"/>
      <c r="I87" s="1"/>
      <c r="J87" s="1"/>
      <c r="K87" s="1"/>
      <c r="L87" s="1"/>
      <c r="M87" s="1"/>
      <c r="N87" s="3"/>
      <c r="O87" s="3"/>
      <c r="P87" s="3"/>
      <c r="Q87" s="3"/>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row>
    <row r="88" spans="1:57">
      <c r="A88" s="1"/>
      <c r="B88" s="18"/>
      <c r="C88" s="18"/>
      <c r="D88" s="18"/>
      <c r="E88" s="18"/>
      <c r="F88" s="18"/>
      <c r="G88" s="1"/>
      <c r="H88" s="1"/>
      <c r="I88" s="1"/>
      <c r="J88" s="1"/>
      <c r="K88" s="1"/>
      <c r="L88" s="1"/>
      <c r="M88" s="1"/>
      <c r="N88" s="3"/>
      <c r="O88" s="3"/>
      <c r="P88" s="3"/>
      <c r="Q88" s="3"/>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row>
    <row r="89" spans="1:57">
      <c r="A89" s="1"/>
      <c r="B89" s="18"/>
      <c r="C89" s="18"/>
      <c r="D89" s="18"/>
      <c r="E89" s="18"/>
      <c r="F89" s="18"/>
      <c r="G89" s="1"/>
      <c r="H89" s="1"/>
      <c r="I89" s="1"/>
      <c r="J89" s="1"/>
      <c r="K89" s="1"/>
      <c r="L89" s="1"/>
      <c r="M89" s="1"/>
      <c r="N89" s="3"/>
      <c r="O89" s="3"/>
      <c r="P89" s="3"/>
      <c r="Q89" s="3"/>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row>
    <row r="90" spans="1:57">
      <c r="A90" s="1"/>
      <c r="B90" s="18"/>
      <c r="C90" s="18"/>
      <c r="D90" s="18"/>
      <c r="E90" s="18"/>
      <c r="F90" s="18"/>
      <c r="G90" s="1"/>
      <c r="H90" s="1"/>
      <c r="I90" s="1"/>
      <c r="J90" s="1"/>
      <c r="K90" s="1"/>
      <c r="L90" s="1"/>
      <c r="M90" s="1"/>
      <c r="N90" s="3"/>
      <c r="O90" s="3"/>
      <c r="P90" s="3"/>
      <c r="Q90" s="3"/>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row>
    <row r="91" spans="1:57">
      <c r="A91" s="1"/>
      <c r="B91" s="18"/>
      <c r="C91" s="18"/>
      <c r="D91" s="18"/>
      <c r="E91" s="18"/>
      <c r="F91" s="18"/>
      <c r="G91" s="1"/>
      <c r="H91" s="1"/>
      <c r="I91" s="1"/>
      <c r="J91" s="1"/>
      <c r="K91" s="1"/>
      <c r="L91" s="1"/>
      <c r="M91" s="1"/>
      <c r="N91" s="3"/>
      <c r="O91" s="3"/>
      <c r="P91" s="3"/>
      <c r="Q91" s="3"/>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row>
    <row r="92" spans="1:57">
      <c r="A92" s="1"/>
      <c r="B92" s="18"/>
      <c r="C92" s="18"/>
      <c r="D92" s="18"/>
      <c r="E92" s="18"/>
      <c r="F92" s="18"/>
      <c r="G92" s="1"/>
      <c r="H92" s="1"/>
      <c r="I92" s="1"/>
      <c r="J92" s="1"/>
      <c r="K92" s="1"/>
      <c r="L92" s="1"/>
      <c r="M92" s="1"/>
      <c r="N92" s="3"/>
      <c r="O92" s="3"/>
      <c r="P92" s="3"/>
      <c r="Q92" s="3"/>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row>
    <row r="93" spans="1:57">
      <c r="A93" s="1"/>
      <c r="B93" s="18"/>
      <c r="C93" s="18"/>
      <c r="D93" s="18"/>
      <c r="E93" s="18"/>
      <c r="F93" s="18"/>
      <c r="G93" s="1"/>
      <c r="H93" s="1"/>
      <c r="I93" s="1"/>
      <c r="J93" s="1"/>
      <c r="K93" s="1"/>
      <c r="L93" s="1"/>
      <c r="M93" s="1"/>
      <c r="N93" s="3"/>
      <c r="O93" s="3"/>
      <c r="P93" s="3"/>
      <c r="Q93" s="3"/>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row>
    <row r="94" spans="1:57">
      <c r="A94" s="1"/>
      <c r="B94" s="18"/>
      <c r="C94" s="18"/>
      <c r="D94" s="18"/>
      <c r="E94" s="18"/>
      <c r="F94" s="18"/>
      <c r="G94" s="1"/>
      <c r="H94" s="1"/>
      <c r="I94" s="1"/>
      <c r="J94" s="1"/>
      <c r="K94" s="1"/>
      <c r="L94" s="1"/>
      <c r="M94" s="1"/>
      <c r="N94" s="3"/>
      <c r="O94" s="3"/>
      <c r="P94" s="3"/>
      <c r="Q94" s="3"/>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row>
    <row r="95" spans="1:57">
      <c r="A95" s="1"/>
      <c r="B95" s="18"/>
      <c r="C95" s="18"/>
      <c r="D95" s="18"/>
      <c r="E95" s="18"/>
      <c r="F95" s="18"/>
      <c r="G95" s="1"/>
      <c r="H95" s="1"/>
      <c r="I95" s="1"/>
      <c r="J95" s="1"/>
      <c r="K95" s="1"/>
      <c r="L95" s="1"/>
      <c r="M95" s="1"/>
      <c r="N95" s="3"/>
      <c r="O95" s="3"/>
      <c r="P95" s="3"/>
      <c r="Q95" s="3"/>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row>
    <row r="96" spans="1:57">
      <c r="A96" s="1"/>
      <c r="B96" s="18"/>
      <c r="C96" s="18"/>
      <c r="D96" s="18"/>
      <c r="E96" s="18"/>
      <c r="F96" s="18"/>
      <c r="G96" s="1"/>
      <c r="H96" s="1"/>
      <c r="I96" s="1"/>
      <c r="J96" s="1"/>
      <c r="K96" s="1"/>
      <c r="L96" s="1"/>
      <c r="M96" s="1"/>
      <c r="N96" s="3"/>
      <c r="O96" s="3"/>
      <c r="P96" s="3"/>
      <c r="Q96" s="3"/>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row>
    <row r="97" spans="1:57">
      <c r="A97" s="1"/>
      <c r="B97" s="18"/>
      <c r="C97" s="18"/>
      <c r="D97" s="18"/>
      <c r="E97" s="18"/>
      <c r="F97" s="18"/>
      <c r="G97" s="1"/>
      <c r="H97" s="1"/>
      <c r="I97" s="1"/>
      <c r="J97" s="1"/>
      <c r="K97" s="1"/>
      <c r="L97" s="1"/>
      <c r="M97" s="1"/>
      <c r="N97" s="3"/>
      <c r="O97" s="3"/>
      <c r="P97" s="3"/>
      <c r="Q97" s="3"/>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row>
    <row r="98" spans="1:57">
      <c r="A98" s="1"/>
      <c r="B98" s="18"/>
      <c r="C98" s="18"/>
      <c r="D98" s="18"/>
      <c r="E98" s="18"/>
      <c r="F98" s="18"/>
      <c r="G98" s="1"/>
      <c r="H98" s="1"/>
      <c r="I98" s="1"/>
      <c r="J98" s="1"/>
      <c r="K98" s="1"/>
      <c r="L98" s="1"/>
      <c r="M98" s="1"/>
      <c r="N98" s="3"/>
      <c r="O98" s="3"/>
      <c r="P98" s="3"/>
      <c r="Q98" s="3"/>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row>
    <row r="99" spans="1:57">
      <c r="A99" s="1"/>
      <c r="B99" s="18"/>
      <c r="C99" s="18"/>
      <c r="D99" s="18"/>
      <c r="E99" s="18"/>
      <c r="F99" s="18"/>
      <c r="G99" s="1"/>
      <c r="H99" s="1"/>
      <c r="I99" s="1"/>
      <c r="J99" s="1"/>
      <c r="K99" s="1"/>
      <c r="L99" s="1"/>
      <c r="M99" s="1"/>
      <c r="N99" s="3"/>
      <c r="O99" s="3"/>
      <c r="P99" s="3"/>
      <c r="Q99" s="3"/>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row>
    <row r="100" spans="1:57">
      <c r="A100" s="1"/>
      <c r="B100" s="18"/>
      <c r="C100" s="18"/>
      <c r="D100" s="18"/>
      <c r="E100" s="18"/>
      <c r="F100" s="18"/>
      <c r="G100" s="1"/>
      <c r="H100" s="1"/>
      <c r="I100" s="1"/>
      <c r="J100" s="1"/>
      <c r="K100" s="1"/>
      <c r="L100" s="1"/>
      <c r="M100" s="1"/>
      <c r="N100" s="3"/>
      <c r="O100" s="3"/>
      <c r="P100" s="3"/>
      <c r="Q100" s="3"/>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row>
    <row r="101" spans="1:57">
      <c r="A101" s="1"/>
      <c r="B101" s="18"/>
      <c r="C101" s="18"/>
      <c r="D101" s="18"/>
      <c r="E101" s="18"/>
      <c r="F101" s="18"/>
      <c r="G101" s="1"/>
      <c r="H101" s="1"/>
      <c r="I101" s="1"/>
      <c r="J101" s="1"/>
      <c r="K101" s="1"/>
      <c r="L101" s="1"/>
      <c r="M101" s="1"/>
      <c r="N101" s="3"/>
      <c r="O101" s="3"/>
      <c r="P101" s="3"/>
      <c r="Q101" s="3"/>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row>
    <row r="102" spans="1:57">
      <c r="A102" s="1"/>
      <c r="B102" s="18"/>
      <c r="C102" s="18"/>
      <c r="D102" s="18"/>
      <c r="E102" s="18"/>
      <c r="F102" s="18"/>
      <c r="G102" s="1"/>
      <c r="H102" s="1"/>
      <c r="I102" s="1"/>
      <c r="J102" s="1"/>
      <c r="K102" s="1"/>
      <c r="L102" s="1"/>
      <c r="M102" s="1"/>
      <c r="N102" s="3"/>
      <c r="O102" s="3"/>
      <c r="P102" s="3"/>
      <c r="Q102" s="3"/>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row>
    <row r="103" spans="1:57">
      <c r="A103" s="1"/>
      <c r="B103" s="18"/>
      <c r="C103" s="18"/>
      <c r="D103" s="18"/>
      <c r="E103" s="18"/>
      <c r="F103" s="18"/>
      <c r="G103" s="1"/>
      <c r="H103" s="1"/>
      <c r="I103" s="1"/>
      <c r="J103" s="1"/>
      <c r="K103" s="1"/>
      <c r="L103" s="1"/>
      <c r="M103" s="1"/>
      <c r="N103" s="3"/>
      <c r="O103" s="3"/>
      <c r="P103" s="3"/>
      <c r="Q103" s="3"/>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row>
    <row r="104" spans="1:57">
      <c r="A104" s="1"/>
      <c r="B104" s="18"/>
      <c r="C104" s="18"/>
      <c r="D104" s="18"/>
      <c r="E104" s="18"/>
      <c r="F104" s="18"/>
      <c r="G104" s="1"/>
      <c r="H104" s="1"/>
      <c r="I104" s="1"/>
      <c r="J104" s="1"/>
      <c r="K104" s="1"/>
      <c r="L104" s="1"/>
      <c r="M104" s="1"/>
      <c r="N104" s="3"/>
      <c r="O104" s="3"/>
      <c r="P104" s="3"/>
      <c r="Q104" s="3"/>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row>
    <row r="105" spans="1:57">
      <c r="A105" s="1"/>
      <c r="B105" s="18"/>
      <c r="C105" s="18"/>
      <c r="D105" s="18"/>
      <c r="E105" s="18"/>
      <c r="F105" s="18"/>
      <c r="G105" s="1"/>
      <c r="H105" s="1"/>
      <c r="I105" s="1"/>
      <c r="J105" s="1"/>
      <c r="K105" s="1"/>
      <c r="L105" s="1"/>
      <c r="M105" s="1"/>
      <c r="N105" s="3"/>
      <c r="O105" s="3"/>
      <c r="P105" s="3"/>
      <c r="Q105" s="3"/>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row>
    <row r="106" spans="1:57">
      <c r="A106" s="1"/>
      <c r="B106" s="18"/>
      <c r="C106" s="18"/>
      <c r="D106" s="18"/>
      <c r="E106" s="18"/>
      <c r="F106" s="18"/>
      <c r="G106" s="1"/>
      <c r="H106" s="1"/>
      <c r="I106" s="1"/>
      <c r="J106" s="1"/>
      <c r="K106" s="1"/>
      <c r="L106" s="1"/>
      <c r="M106" s="1"/>
      <c r="N106" s="3"/>
      <c r="O106" s="3"/>
      <c r="P106" s="3"/>
      <c r="Q106" s="3"/>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row>
    <row r="107" spans="1:57">
      <c r="A107" s="1"/>
      <c r="B107" s="18"/>
      <c r="C107" s="18"/>
      <c r="D107" s="18"/>
      <c r="E107" s="18"/>
      <c r="F107" s="18"/>
      <c r="G107" s="1"/>
      <c r="H107" s="1"/>
      <c r="I107" s="1"/>
      <c r="J107" s="1"/>
      <c r="K107" s="1"/>
      <c r="L107" s="1"/>
      <c r="M107" s="1"/>
      <c r="N107" s="3"/>
      <c r="O107" s="3"/>
      <c r="P107" s="3"/>
      <c r="Q107" s="3"/>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row>
    <row r="108" spans="1:57">
      <c r="A108" s="1"/>
      <c r="B108" s="18"/>
      <c r="C108" s="18"/>
      <c r="D108" s="18"/>
      <c r="E108" s="18"/>
      <c r="F108" s="18"/>
      <c r="G108" s="1"/>
      <c r="H108" s="1"/>
      <c r="I108" s="1"/>
      <c r="J108" s="1"/>
      <c r="K108" s="1"/>
      <c r="L108" s="1"/>
      <c r="M108" s="1"/>
      <c r="N108" s="3"/>
      <c r="O108" s="3"/>
      <c r="P108" s="3"/>
      <c r="Q108" s="3"/>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row>
    <row r="109" spans="1:57">
      <c r="A109" s="1"/>
      <c r="B109" s="18"/>
      <c r="C109" s="18"/>
      <c r="D109" s="18"/>
      <c r="E109" s="18"/>
      <c r="F109" s="18"/>
      <c r="G109" s="1"/>
      <c r="H109" s="1"/>
      <c r="I109" s="1"/>
      <c r="J109" s="1"/>
      <c r="K109" s="1"/>
      <c r="L109" s="1"/>
      <c r="M109" s="1"/>
      <c r="N109" s="3"/>
      <c r="O109" s="3"/>
      <c r="P109" s="3"/>
      <c r="Q109" s="3"/>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row>
    <row r="110" spans="1:57">
      <c r="A110" s="1"/>
      <c r="B110" s="18"/>
      <c r="C110" s="18"/>
      <c r="D110" s="18"/>
      <c r="E110" s="18"/>
      <c r="F110" s="18"/>
      <c r="G110" s="1"/>
      <c r="H110" s="1"/>
      <c r="I110" s="1"/>
      <c r="J110" s="1"/>
      <c r="K110" s="1"/>
      <c r="L110" s="1"/>
      <c r="M110" s="1"/>
      <c r="N110" s="3"/>
      <c r="O110" s="3"/>
      <c r="P110" s="3"/>
      <c r="Q110" s="3"/>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row>
    <row r="111" spans="1:57">
      <c r="A111" s="1"/>
      <c r="B111" s="18"/>
      <c r="C111" s="18"/>
      <c r="D111" s="18"/>
      <c r="E111" s="18"/>
      <c r="F111" s="18"/>
      <c r="G111" s="1"/>
      <c r="H111" s="1"/>
      <c r="I111" s="1"/>
      <c r="J111" s="1"/>
      <c r="K111" s="1"/>
      <c r="L111" s="1"/>
      <c r="M111" s="1"/>
      <c r="N111" s="3"/>
      <c r="O111" s="3"/>
      <c r="P111" s="3"/>
      <c r="Q111" s="3"/>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row>
    <row r="112" spans="1:57">
      <c r="A112" s="1"/>
      <c r="B112" s="18"/>
      <c r="C112" s="18"/>
      <c r="D112" s="18"/>
      <c r="E112" s="18"/>
      <c r="F112" s="18"/>
      <c r="G112" s="1"/>
      <c r="H112" s="1"/>
      <c r="I112" s="1"/>
      <c r="J112" s="1"/>
      <c r="K112" s="1"/>
      <c r="L112" s="1"/>
      <c r="M112" s="1"/>
      <c r="N112" s="3"/>
      <c r="O112" s="3"/>
      <c r="P112" s="3"/>
      <c r="Q112" s="3"/>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row>
    <row r="113" spans="1:57">
      <c r="A113" s="1"/>
      <c r="B113" s="18"/>
      <c r="C113" s="18"/>
      <c r="D113" s="18"/>
      <c r="E113" s="18"/>
      <c r="F113" s="18"/>
      <c r="G113" s="1"/>
      <c r="H113" s="1"/>
      <c r="I113" s="1"/>
      <c r="J113" s="1"/>
      <c r="K113" s="1"/>
      <c r="L113" s="1"/>
      <c r="M113" s="1"/>
      <c r="N113" s="3"/>
      <c r="O113" s="3"/>
      <c r="P113" s="3"/>
      <c r="Q113" s="3"/>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row>
    <row r="114" spans="1:57">
      <c r="A114" s="1"/>
      <c r="B114" s="18"/>
      <c r="C114" s="18"/>
      <c r="D114" s="18"/>
      <c r="E114" s="18"/>
      <c r="F114" s="18"/>
      <c r="G114" s="1"/>
      <c r="H114" s="1"/>
      <c r="I114" s="1"/>
      <c r="J114" s="1"/>
      <c r="K114" s="1"/>
      <c r="L114" s="1"/>
      <c r="M114" s="1"/>
      <c r="N114" s="3"/>
      <c r="O114" s="3"/>
      <c r="P114" s="3"/>
      <c r="Q114" s="3"/>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row>
    <row r="115" spans="1:57">
      <c r="A115" s="1"/>
      <c r="B115" s="18"/>
      <c r="C115" s="18"/>
      <c r="D115" s="18"/>
      <c r="E115" s="18"/>
      <c r="F115" s="18"/>
      <c r="G115" s="1"/>
      <c r="H115" s="1"/>
      <c r="I115" s="1"/>
      <c r="J115" s="1"/>
      <c r="K115" s="1"/>
      <c r="L115" s="1"/>
      <c r="M115" s="1"/>
      <c r="N115" s="3"/>
      <c r="O115" s="3"/>
      <c r="P115" s="3"/>
      <c r="Q115" s="3"/>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row>
    <row r="116" spans="1:57">
      <c r="A116" s="1"/>
      <c r="B116" s="18"/>
      <c r="C116" s="18"/>
      <c r="D116" s="18"/>
      <c r="E116" s="18"/>
      <c r="F116" s="18"/>
      <c r="G116" s="1"/>
      <c r="H116" s="1"/>
      <c r="I116" s="1"/>
      <c r="J116" s="1"/>
      <c r="K116" s="1"/>
      <c r="L116" s="1"/>
      <c r="M116" s="1"/>
      <c r="N116" s="3"/>
      <c r="O116" s="3"/>
      <c r="P116" s="3"/>
      <c r="Q116" s="3"/>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row>
    <row r="117" spans="1:57">
      <c r="A117" s="1"/>
      <c r="B117" s="18"/>
      <c r="C117" s="18"/>
      <c r="D117" s="18"/>
      <c r="E117" s="18"/>
      <c r="F117" s="18"/>
      <c r="G117" s="1"/>
      <c r="H117" s="1"/>
      <c r="I117" s="1"/>
      <c r="J117" s="1"/>
      <c r="K117" s="1"/>
      <c r="L117" s="1"/>
      <c r="M117" s="1"/>
      <c r="N117" s="3"/>
      <c r="O117" s="3"/>
      <c r="P117" s="3"/>
      <c r="Q117" s="3"/>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row>
    <row r="118" spans="1:57">
      <c r="A118" s="1"/>
      <c r="B118" s="18"/>
      <c r="C118" s="18"/>
      <c r="D118" s="18"/>
      <c r="E118" s="18"/>
      <c r="F118" s="18"/>
      <c r="G118" s="1"/>
      <c r="H118" s="1"/>
      <c r="I118" s="1"/>
      <c r="J118" s="1"/>
      <c r="K118" s="1"/>
      <c r="L118" s="1"/>
      <c r="M118" s="1"/>
      <c r="N118" s="3"/>
      <c r="O118" s="3"/>
      <c r="P118" s="3"/>
      <c r="Q118" s="3"/>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row>
    <row r="119" spans="1:57">
      <c r="A119" s="1"/>
      <c r="B119" s="18"/>
      <c r="C119" s="18"/>
      <c r="D119" s="18"/>
      <c r="E119" s="18"/>
      <c r="F119" s="18"/>
      <c r="G119" s="1"/>
      <c r="H119" s="1"/>
      <c r="I119" s="1"/>
      <c r="J119" s="1"/>
      <c r="K119" s="1"/>
      <c r="L119" s="1"/>
      <c r="M119" s="1"/>
      <c r="N119" s="3"/>
      <c r="O119" s="3"/>
      <c r="P119" s="3"/>
      <c r="Q119" s="3"/>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row>
    <row r="120" spans="1:57">
      <c r="A120" s="1"/>
      <c r="B120" s="18"/>
      <c r="C120" s="18"/>
      <c r="D120" s="18"/>
      <c r="E120" s="18"/>
      <c r="F120" s="18"/>
      <c r="G120" s="1"/>
      <c r="H120" s="1"/>
      <c r="I120" s="1"/>
      <c r="J120" s="1"/>
      <c r="K120" s="1"/>
      <c r="L120" s="1"/>
      <c r="M120" s="1"/>
      <c r="N120" s="3"/>
      <c r="O120" s="3"/>
      <c r="P120" s="3"/>
      <c r="Q120" s="3"/>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row>
    <row r="121" spans="1:57">
      <c r="A121" s="1"/>
      <c r="B121" s="18"/>
      <c r="C121" s="18"/>
      <c r="D121" s="18"/>
      <c r="E121" s="18"/>
      <c r="F121" s="18"/>
      <c r="G121" s="1"/>
      <c r="H121" s="1"/>
      <c r="I121" s="1"/>
      <c r="J121" s="1"/>
      <c r="K121" s="1"/>
      <c r="L121" s="1"/>
      <c r="M121" s="1"/>
      <c r="N121" s="3"/>
      <c r="O121" s="3"/>
      <c r="P121" s="3"/>
      <c r="Q121" s="3"/>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row>
    <row r="122" spans="1:57">
      <c r="A122" s="1"/>
      <c r="B122" s="18"/>
      <c r="C122" s="18"/>
      <c r="D122" s="18"/>
      <c r="E122" s="18"/>
      <c r="F122" s="18"/>
      <c r="G122" s="1"/>
      <c r="H122" s="1"/>
      <c r="I122" s="1"/>
      <c r="J122" s="1"/>
      <c r="K122" s="1"/>
      <c r="L122" s="1"/>
      <c r="M122" s="1"/>
      <c r="N122" s="3"/>
      <c r="O122" s="3"/>
      <c r="P122" s="3"/>
      <c r="Q122" s="3"/>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row>
    <row r="123" spans="1:57">
      <c r="A123" s="1"/>
      <c r="B123" s="18"/>
      <c r="C123" s="18"/>
      <c r="D123" s="18"/>
      <c r="E123" s="18"/>
      <c r="F123" s="18"/>
      <c r="G123" s="1"/>
      <c r="H123" s="1"/>
      <c r="I123" s="1"/>
      <c r="J123" s="1"/>
      <c r="K123" s="1"/>
      <c r="L123" s="1"/>
      <c r="M123" s="1"/>
      <c r="N123" s="3"/>
      <c r="O123" s="3"/>
      <c r="P123" s="3"/>
      <c r="Q123" s="3"/>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row>
    <row r="124" spans="1:57">
      <c r="A124" s="1"/>
      <c r="B124" s="18"/>
      <c r="C124" s="18"/>
      <c r="D124" s="18"/>
      <c r="E124" s="18"/>
      <c r="F124" s="18"/>
      <c r="G124" s="1"/>
      <c r="H124" s="1"/>
      <c r="I124" s="1"/>
      <c r="J124" s="1"/>
      <c r="K124" s="1"/>
      <c r="L124" s="1"/>
      <c r="M124" s="1"/>
      <c r="N124" s="3"/>
      <c r="O124" s="3"/>
      <c r="P124" s="3"/>
      <c r="Q124" s="3"/>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row>
    <row r="125" spans="1:57">
      <c r="A125" s="1"/>
      <c r="B125" s="18"/>
      <c r="C125" s="18"/>
      <c r="D125" s="18"/>
      <c r="E125" s="18"/>
      <c r="F125" s="18"/>
      <c r="G125" s="1"/>
      <c r="H125" s="1"/>
      <c r="I125" s="1"/>
      <c r="J125" s="1"/>
      <c r="K125" s="1"/>
      <c r="L125" s="1"/>
      <c r="M125" s="1"/>
      <c r="N125" s="3"/>
      <c r="O125" s="3"/>
      <c r="P125" s="3"/>
      <c r="Q125" s="3"/>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row>
    <row r="126" spans="1:57">
      <c r="A126" s="1"/>
      <c r="B126" s="18"/>
      <c r="C126" s="18"/>
      <c r="D126" s="18"/>
      <c r="E126" s="18"/>
      <c r="F126" s="18"/>
      <c r="G126" s="1"/>
      <c r="H126" s="1"/>
      <c r="I126" s="1"/>
      <c r="J126" s="1"/>
      <c r="K126" s="1"/>
      <c r="L126" s="1"/>
      <c r="M126" s="1"/>
      <c r="N126" s="3"/>
      <c r="O126" s="3"/>
      <c r="P126" s="3"/>
      <c r="Q126" s="3"/>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row>
    <row r="127" spans="1:57">
      <c r="A127" s="1"/>
      <c r="B127" s="18"/>
      <c r="C127" s="18"/>
      <c r="D127" s="18"/>
      <c r="E127" s="18"/>
      <c r="F127" s="18"/>
      <c r="G127" s="1"/>
      <c r="H127" s="1"/>
      <c r="I127" s="1"/>
      <c r="J127" s="1"/>
      <c r="K127" s="1"/>
      <c r="L127" s="1"/>
      <c r="M127" s="1"/>
      <c r="N127" s="3"/>
      <c r="O127" s="3"/>
      <c r="P127" s="3"/>
      <c r="Q127" s="3"/>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row>
    <row r="128" spans="1:57">
      <c r="A128" s="1"/>
      <c r="B128" s="18"/>
      <c r="C128" s="18"/>
      <c r="D128" s="18"/>
      <c r="E128" s="18"/>
      <c r="F128" s="18"/>
      <c r="G128" s="1"/>
      <c r="H128" s="1"/>
      <c r="I128" s="1"/>
      <c r="J128" s="1"/>
      <c r="K128" s="1"/>
      <c r="L128" s="1"/>
      <c r="M128" s="1"/>
      <c r="N128" s="3"/>
      <c r="O128" s="3"/>
      <c r="P128" s="3"/>
      <c r="Q128" s="3"/>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row>
    <row r="129" spans="1:57">
      <c r="A129" s="1"/>
      <c r="B129" s="18"/>
      <c r="C129" s="18"/>
      <c r="D129" s="18"/>
      <c r="E129" s="18"/>
      <c r="F129" s="18"/>
      <c r="G129" s="1"/>
      <c r="H129" s="1"/>
      <c r="I129" s="1"/>
      <c r="J129" s="1"/>
      <c r="K129" s="1"/>
      <c r="L129" s="1"/>
      <c r="M129" s="1"/>
      <c r="N129" s="3"/>
      <c r="O129" s="3"/>
      <c r="P129" s="3"/>
      <c r="Q129" s="3"/>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row>
    <row r="130" spans="1:57">
      <c r="A130" s="1"/>
      <c r="B130" s="18"/>
      <c r="C130" s="18"/>
      <c r="D130" s="18"/>
      <c r="E130" s="18"/>
      <c r="F130" s="18"/>
      <c r="G130" s="1"/>
      <c r="H130" s="1"/>
      <c r="I130" s="1"/>
      <c r="J130" s="1"/>
      <c r="K130" s="1"/>
      <c r="L130" s="1"/>
      <c r="M130" s="1"/>
      <c r="N130" s="3"/>
      <c r="O130" s="3"/>
      <c r="P130" s="3"/>
      <c r="Q130" s="3"/>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row>
    <row r="131" spans="1:57">
      <c r="A131" s="1"/>
      <c r="B131" s="18"/>
      <c r="C131" s="18"/>
      <c r="D131" s="18"/>
      <c r="E131" s="18"/>
      <c r="F131" s="18"/>
      <c r="G131" s="1"/>
      <c r="H131" s="1"/>
      <c r="I131" s="1"/>
      <c r="J131" s="1"/>
      <c r="K131" s="1"/>
      <c r="L131" s="1"/>
      <c r="M131" s="1"/>
      <c r="N131" s="3"/>
      <c r="O131" s="3"/>
      <c r="P131" s="3"/>
      <c r="Q131" s="3"/>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row>
    <row r="132" spans="1:57">
      <c r="A132" s="1"/>
      <c r="B132" s="18"/>
      <c r="C132" s="18"/>
      <c r="D132" s="18"/>
      <c r="E132" s="18"/>
      <c r="F132" s="18"/>
      <c r="G132" s="1"/>
      <c r="H132" s="1"/>
      <c r="I132" s="1"/>
      <c r="J132" s="1"/>
      <c r="K132" s="1"/>
      <c r="L132" s="1"/>
      <c r="M132" s="1"/>
      <c r="N132" s="3"/>
      <c r="O132" s="3"/>
      <c r="P132" s="3"/>
      <c r="Q132" s="3"/>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row>
    <row r="133" spans="1:57">
      <c r="A133" s="1"/>
      <c r="B133" s="18"/>
      <c r="C133" s="18"/>
      <c r="D133" s="18"/>
      <c r="E133" s="18"/>
      <c r="F133" s="18"/>
      <c r="G133" s="1"/>
      <c r="H133" s="1"/>
      <c r="I133" s="1"/>
      <c r="J133" s="1"/>
      <c r="K133" s="1"/>
      <c r="L133" s="1"/>
      <c r="M133" s="1"/>
      <c r="N133" s="3"/>
      <c r="O133" s="3"/>
      <c r="P133" s="3"/>
      <c r="Q133" s="3"/>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row>
    <row r="134" spans="1:57">
      <c r="A134" s="1"/>
      <c r="B134" s="18"/>
      <c r="C134" s="18"/>
      <c r="D134" s="18"/>
      <c r="E134" s="18"/>
      <c r="F134" s="18"/>
      <c r="G134" s="1"/>
      <c r="H134" s="1"/>
      <c r="I134" s="1"/>
      <c r="J134" s="1"/>
      <c r="K134" s="1"/>
      <c r="L134" s="1"/>
      <c r="M134" s="1"/>
      <c r="N134" s="3"/>
      <c r="O134" s="3"/>
      <c r="P134" s="3"/>
      <c r="Q134" s="3"/>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row>
    <row r="135" spans="1:57">
      <c r="A135" s="1"/>
      <c r="B135" s="18"/>
      <c r="C135" s="18"/>
      <c r="D135" s="18"/>
      <c r="E135" s="18"/>
      <c r="F135" s="18"/>
      <c r="G135" s="1"/>
      <c r="H135" s="1"/>
      <c r="I135" s="1"/>
      <c r="J135" s="1"/>
      <c r="K135" s="1"/>
      <c r="L135" s="1"/>
      <c r="M135" s="1"/>
      <c r="N135" s="3"/>
      <c r="O135" s="3"/>
      <c r="P135" s="3"/>
      <c r="Q135" s="3"/>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row>
    <row r="136" spans="1:57">
      <c r="A136" s="1"/>
      <c r="B136" s="18"/>
      <c r="C136" s="18"/>
      <c r="D136" s="18"/>
      <c r="E136" s="18"/>
      <c r="F136" s="18"/>
      <c r="G136" s="1"/>
      <c r="H136" s="1"/>
      <c r="I136" s="1"/>
      <c r="J136" s="1"/>
      <c r="K136" s="1"/>
      <c r="L136" s="1"/>
      <c r="M136" s="1"/>
      <c r="N136" s="3"/>
      <c r="O136" s="3"/>
      <c r="P136" s="3"/>
      <c r="Q136" s="3"/>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row>
    <row r="137" spans="1:57">
      <c r="A137" s="1"/>
      <c r="B137" s="18"/>
      <c r="C137" s="18"/>
      <c r="D137" s="18"/>
      <c r="E137" s="18"/>
      <c r="F137" s="18"/>
      <c r="G137" s="1"/>
      <c r="H137" s="1"/>
      <c r="I137" s="1"/>
      <c r="J137" s="1"/>
      <c r="K137" s="1"/>
      <c r="L137" s="1"/>
      <c r="M137" s="1"/>
      <c r="N137" s="3"/>
      <c r="O137" s="3"/>
      <c r="P137" s="3"/>
      <c r="Q137" s="3"/>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row>
    <row r="138" spans="1:57">
      <c r="A138" s="1"/>
      <c r="B138" s="18"/>
      <c r="C138" s="18"/>
      <c r="D138" s="18"/>
      <c r="E138" s="18"/>
      <c r="F138" s="18"/>
      <c r="G138" s="1"/>
      <c r="H138" s="1"/>
      <c r="I138" s="1"/>
      <c r="J138" s="1"/>
      <c r="K138" s="1"/>
      <c r="L138" s="1"/>
      <c r="M138" s="1"/>
      <c r="N138" s="3"/>
      <c r="O138" s="3"/>
      <c r="P138" s="3"/>
      <c r="Q138" s="3"/>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row>
    <row r="139" spans="1:57">
      <c r="A139" s="1"/>
      <c r="B139" s="18"/>
      <c r="C139" s="18"/>
      <c r="D139" s="18"/>
      <c r="E139" s="18"/>
      <c r="F139" s="18"/>
      <c r="G139" s="1"/>
      <c r="H139" s="1"/>
      <c r="I139" s="1"/>
      <c r="J139" s="1"/>
      <c r="K139" s="1"/>
      <c r="L139" s="1"/>
      <c r="M139" s="1"/>
      <c r="N139" s="3"/>
      <c r="O139" s="3"/>
      <c r="P139" s="3"/>
      <c r="Q139" s="3"/>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row>
    <row r="140" spans="1:57">
      <c r="A140" s="1"/>
      <c r="B140" s="18"/>
      <c r="C140" s="18"/>
      <c r="D140" s="18"/>
      <c r="E140" s="18"/>
      <c r="F140" s="18"/>
      <c r="G140" s="1"/>
      <c r="H140" s="1"/>
      <c r="I140" s="1"/>
      <c r="J140" s="1"/>
      <c r="K140" s="1"/>
      <c r="L140" s="1"/>
      <c r="M140" s="1"/>
      <c r="N140" s="3"/>
      <c r="O140" s="3"/>
      <c r="P140" s="3"/>
      <c r="Q140" s="3"/>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row>
    <row r="141" spans="1:57">
      <c r="A141" s="1"/>
      <c r="B141" s="18"/>
      <c r="C141" s="18"/>
      <c r="D141" s="18"/>
      <c r="E141" s="18"/>
      <c r="F141" s="18"/>
      <c r="G141" s="1"/>
      <c r="H141" s="1"/>
      <c r="I141" s="1"/>
      <c r="J141" s="1"/>
      <c r="K141" s="1"/>
      <c r="L141" s="1"/>
      <c r="M141" s="1"/>
      <c r="N141" s="3"/>
      <c r="O141" s="3"/>
      <c r="P141" s="3"/>
      <c r="Q141" s="3"/>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row>
    <row r="142" spans="1:57">
      <c r="A142" s="1"/>
      <c r="G142" s="1"/>
      <c r="H142" s="1"/>
      <c r="I142" s="1"/>
      <c r="J142" s="1"/>
      <c r="K142" s="1"/>
      <c r="L142" s="1"/>
      <c r="M142" s="1"/>
      <c r="N142" s="3"/>
      <c r="O142" s="3"/>
      <c r="P142" s="3"/>
      <c r="Q142" s="3"/>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row>
    <row r="143" spans="1:57">
      <c r="A143" s="1"/>
      <c r="G143" s="1"/>
      <c r="H143" s="1"/>
      <c r="I143" s="1"/>
      <c r="J143" s="1"/>
      <c r="K143" s="1"/>
      <c r="L143" s="1"/>
      <c r="M143" s="1"/>
      <c r="N143" s="3"/>
      <c r="O143" s="3"/>
      <c r="P143" s="3"/>
      <c r="Q143" s="3"/>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row>
    <row r="144" spans="1:57">
      <c r="A144" s="1"/>
      <c r="G144" s="1"/>
      <c r="H144" s="1"/>
      <c r="I144" s="1"/>
      <c r="J144" s="1"/>
      <c r="K144" s="1"/>
      <c r="L144" s="1"/>
      <c r="M144" s="1"/>
      <c r="N144" s="3"/>
      <c r="O144" s="3"/>
      <c r="P144" s="3"/>
      <c r="Q144" s="3"/>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row>
    <row r="145" spans="1:57">
      <c r="A145" s="1"/>
      <c r="G145" s="1"/>
      <c r="H145" s="1"/>
      <c r="I145" s="1"/>
      <c r="J145" s="1"/>
      <c r="K145" s="1"/>
      <c r="L145" s="1"/>
      <c r="M145" s="1"/>
      <c r="N145" s="3"/>
      <c r="O145" s="3"/>
      <c r="P145" s="3"/>
      <c r="Q145" s="3"/>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row>
    <row r="146" spans="1:57">
      <c r="A146" s="1"/>
      <c r="G146" s="1"/>
      <c r="H146" s="1"/>
      <c r="I146" s="1"/>
      <c r="J146" s="1"/>
      <c r="K146" s="1"/>
      <c r="L146" s="1"/>
      <c r="M146" s="1"/>
      <c r="N146" s="3"/>
      <c r="O146" s="3"/>
      <c r="P146" s="3"/>
      <c r="Q146" s="3"/>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row>
    <row r="147" spans="1:57">
      <c r="A147" s="1"/>
      <c r="G147" s="1"/>
      <c r="H147" s="1"/>
      <c r="I147" s="1"/>
      <c r="J147" s="1"/>
      <c r="K147" s="1"/>
      <c r="L147" s="1"/>
      <c r="M147" s="1"/>
      <c r="N147" s="3"/>
      <c r="O147" s="3"/>
      <c r="P147" s="3"/>
      <c r="Q147" s="3"/>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row>
    <row r="148" spans="1:57">
      <c r="A148" s="1"/>
      <c r="G148" s="1"/>
      <c r="H148" s="1"/>
      <c r="I148" s="1"/>
      <c r="J148" s="1"/>
      <c r="K148" s="1"/>
      <c r="L148" s="1"/>
      <c r="M148" s="1"/>
      <c r="N148" s="3"/>
      <c r="O148" s="3"/>
      <c r="P148" s="3"/>
      <c r="Q148" s="3"/>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row>
    <row r="149" spans="1:57">
      <c r="A149" s="1"/>
      <c r="G149" s="1"/>
      <c r="H149" s="1"/>
      <c r="I149" s="1"/>
      <c r="J149" s="1"/>
      <c r="K149" s="1"/>
      <c r="L149" s="1"/>
      <c r="M149" s="1"/>
      <c r="N149" s="3"/>
      <c r="O149" s="3"/>
      <c r="P149" s="3"/>
      <c r="Q149" s="3"/>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row>
    <row r="150" spans="1:57">
      <c r="A150" s="1"/>
      <c r="G150" s="1"/>
      <c r="H150" s="1"/>
      <c r="I150" s="1"/>
      <c r="J150" s="1"/>
      <c r="K150" s="1"/>
      <c r="L150" s="1"/>
      <c r="M150" s="1"/>
      <c r="N150" s="3"/>
      <c r="O150" s="3"/>
      <c r="P150" s="3"/>
      <c r="Q150" s="3"/>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row>
    <row r="151" spans="1:57">
      <c r="A151" s="1"/>
      <c r="G151" s="1"/>
      <c r="H151" s="1"/>
      <c r="I151" s="1"/>
      <c r="J151" s="1"/>
      <c r="K151" s="1"/>
      <c r="L151" s="1"/>
      <c r="M151" s="1"/>
      <c r="N151" s="3"/>
      <c r="O151" s="3"/>
      <c r="P151" s="3"/>
      <c r="Q151" s="3"/>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row>
    <row r="152" spans="1:57">
      <c r="A152" s="1"/>
      <c r="G152" s="1"/>
      <c r="H152" s="1"/>
      <c r="I152" s="1"/>
      <c r="J152" s="1"/>
      <c r="K152" s="1"/>
      <c r="L152" s="1"/>
      <c r="M152" s="1"/>
      <c r="N152" s="3"/>
      <c r="O152" s="3"/>
      <c r="P152" s="3"/>
      <c r="Q152" s="3"/>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row>
    <row r="153" spans="1:57">
      <c r="A153" s="1"/>
      <c r="G153" s="1"/>
      <c r="H153" s="1"/>
      <c r="I153" s="1"/>
      <c r="J153" s="1"/>
      <c r="K153" s="1"/>
      <c r="L153" s="1"/>
      <c r="M153" s="1"/>
      <c r="N153" s="3"/>
      <c r="O153" s="3"/>
      <c r="P153" s="3"/>
      <c r="Q153" s="3"/>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row>
    <row r="154" spans="1:57">
      <c r="A154" s="1"/>
      <c r="G154" s="1"/>
      <c r="H154" s="1"/>
      <c r="I154" s="1"/>
      <c r="J154" s="1"/>
      <c r="K154" s="1"/>
      <c r="L154" s="1"/>
      <c r="M154" s="1"/>
      <c r="N154" s="3"/>
      <c r="O154" s="3"/>
      <c r="P154" s="3"/>
      <c r="Q154" s="3"/>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row>
    <row r="155" spans="1:57">
      <c r="A155" s="1"/>
      <c r="G155" s="1"/>
      <c r="H155" s="1"/>
      <c r="I155" s="1"/>
      <c r="J155" s="1"/>
      <c r="K155" s="1"/>
      <c r="L155" s="1"/>
      <c r="M155" s="1"/>
      <c r="N155" s="3"/>
      <c r="O155" s="3"/>
      <c r="P155" s="3"/>
      <c r="Q155" s="3"/>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row>
    <row r="156" spans="1:57">
      <c r="A156" s="1"/>
      <c r="G156" s="1"/>
      <c r="H156" s="1"/>
      <c r="I156" s="1"/>
      <c r="J156" s="1"/>
      <c r="K156" s="1"/>
      <c r="L156" s="1"/>
      <c r="M156" s="1"/>
      <c r="N156" s="3"/>
      <c r="O156" s="3"/>
      <c r="P156" s="3"/>
      <c r="Q156" s="3"/>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row>
    <row r="157" spans="1:57">
      <c r="A157" s="1"/>
      <c r="G157" s="1"/>
      <c r="H157" s="1"/>
      <c r="I157" s="1"/>
      <c r="J157" s="1"/>
      <c r="K157" s="1"/>
      <c r="L157" s="1"/>
      <c r="M157" s="1"/>
      <c r="N157" s="3"/>
      <c r="O157" s="3"/>
      <c r="P157" s="3"/>
      <c r="Q157" s="3"/>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row>
    <row r="158" spans="1:57">
      <c r="A158" s="1"/>
      <c r="G158" s="1"/>
      <c r="H158" s="1"/>
      <c r="I158" s="1"/>
      <c r="J158" s="1"/>
      <c r="K158" s="1"/>
      <c r="L158" s="1"/>
      <c r="M158" s="1"/>
      <c r="N158" s="3"/>
      <c r="O158" s="3"/>
      <c r="P158" s="3"/>
      <c r="Q158" s="3"/>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row>
    <row r="159" spans="1:57">
      <c r="A159" s="1"/>
      <c r="G159" s="1"/>
      <c r="H159" s="1"/>
      <c r="I159" s="1"/>
      <c r="J159" s="1"/>
      <c r="K159" s="1"/>
      <c r="L159" s="1"/>
      <c r="M159" s="1"/>
      <c r="N159" s="3"/>
      <c r="O159" s="3"/>
      <c r="P159" s="3"/>
      <c r="Q159" s="3"/>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row>
    <row r="160" spans="1:57">
      <c r="A160" s="1"/>
      <c r="G160" s="1"/>
      <c r="H160" s="1"/>
      <c r="I160" s="1"/>
      <c r="J160" s="1"/>
      <c r="K160" s="1"/>
      <c r="L160" s="1"/>
      <c r="M160" s="1"/>
      <c r="N160" s="3"/>
      <c r="O160" s="3"/>
      <c r="P160" s="3"/>
      <c r="Q160" s="3"/>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row>
    <row r="161" spans="1:57">
      <c r="A161" s="1"/>
      <c r="G161" s="1"/>
      <c r="H161" s="1"/>
      <c r="I161" s="1"/>
      <c r="J161" s="1"/>
      <c r="K161" s="1"/>
      <c r="L161" s="1"/>
      <c r="M161" s="1"/>
      <c r="N161" s="3"/>
      <c r="O161" s="3"/>
      <c r="P161" s="3"/>
      <c r="Q161" s="3"/>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row>
    <row r="162" spans="1:57">
      <c r="A162" s="1"/>
      <c r="G162" s="1"/>
      <c r="H162" s="1"/>
      <c r="I162" s="1"/>
      <c r="J162" s="1"/>
      <c r="K162" s="1"/>
      <c r="L162" s="1"/>
      <c r="M162" s="1"/>
      <c r="N162" s="3"/>
      <c r="O162" s="3"/>
      <c r="P162" s="3"/>
      <c r="Q162" s="3"/>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row>
    <row r="163" spans="1:57">
      <c r="A163" s="1"/>
      <c r="G163" s="1"/>
      <c r="H163" s="1"/>
      <c r="I163" s="1"/>
      <c r="J163" s="1"/>
      <c r="K163" s="1"/>
      <c r="L163" s="1"/>
      <c r="M163" s="1"/>
      <c r="N163" s="3"/>
      <c r="O163" s="3"/>
      <c r="P163" s="3"/>
      <c r="Q163" s="3"/>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row>
    <row r="164" spans="1:57">
      <c r="A164" s="1"/>
      <c r="G164" s="1"/>
      <c r="H164" s="1"/>
      <c r="I164" s="1"/>
      <c r="J164" s="1"/>
      <c r="K164" s="1"/>
      <c r="L164" s="1"/>
      <c r="M164" s="1"/>
      <c r="N164" s="3"/>
      <c r="O164" s="3"/>
      <c r="P164" s="3"/>
      <c r="Q164" s="3"/>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row>
    <row r="165" spans="1:57">
      <c r="A165" s="1"/>
      <c r="G165" s="1"/>
      <c r="H165" s="1"/>
      <c r="I165" s="1"/>
      <c r="J165" s="1"/>
      <c r="K165" s="1"/>
      <c r="L165" s="1"/>
      <c r="M165" s="1"/>
      <c r="N165" s="3"/>
      <c r="O165" s="3"/>
      <c r="P165" s="3"/>
      <c r="Q165" s="3"/>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row>
    <row r="166" spans="1:57">
      <c r="A166" s="1"/>
      <c r="G166" s="1"/>
      <c r="H166" s="1"/>
      <c r="I166" s="1"/>
      <c r="J166" s="1"/>
      <c r="K166" s="1"/>
      <c r="L166" s="1"/>
      <c r="M166" s="1"/>
      <c r="N166" s="3"/>
      <c r="O166" s="3"/>
      <c r="P166" s="3"/>
      <c r="Q166" s="3"/>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row>
    <row r="167" spans="1:57">
      <c r="A167" s="1"/>
      <c r="G167" s="1"/>
      <c r="H167" s="1"/>
      <c r="I167" s="1"/>
      <c r="J167" s="1"/>
      <c r="K167" s="1"/>
      <c r="L167" s="1"/>
      <c r="M167" s="1"/>
      <c r="N167" s="3"/>
      <c r="O167" s="3"/>
      <c r="P167" s="3"/>
      <c r="Q167" s="3"/>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row>
    <row r="168" spans="1:57">
      <c r="A168" s="1"/>
      <c r="G168" s="1"/>
      <c r="H168" s="1"/>
      <c r="I168" s="1"/>
      <c r="J168" s="1"/>
      <c r="K168" s="1"/>
      <c r="L168" s="1"/>
      <c r="M168" s="1"/>
      <c r="N168" s="3"/>
      <c r="O168" s="3"/>
      <c r="P168" s="3"/>
      <c r="Q168" s="3"/>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row>
    <row r="169" spans="1:57">
      <c r="A169" s="1"/>
      <c r="G169" s="1"/>
      <c r="H169" s="1"/>
      <c r="I169" s="1"/>
      <c r="J169" s="1"/>
      <c r="K169" s="1"/>
      <c r="L169" s="1"/>
      <c r="M169" s="1"/>
      <c r="N169" s="3"/>
      <c r="O169" s="3"/>
      <c r="P169" s="3"/>
      <c r="Q169" s="3"/>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row>
    <row r="170" spans="1:57">
      <c r="A170" s="1"/>
      <c r="G170" s="1"/>
      <c r="H170" s="1"/>
      <c r="I170" s="1"/>
      <c r="J170" s="1"/>
      <c r="K170" s="1"/>
      <c r="L170" s="1"/>
      <c r="M170" s="1"/>
      <c r="N170" s="3"/>
      <c r="O170" s="3"/>
      <c r="P170" s="3"/>
      <c r="Q170" s="3"/>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row>
    <row r="171" spans="1:57">
      <c r="A171" s="1"/>
      <c r="G171" s="1"/>
      <c r="H171" s="1"/>
      <c r="I171" s="1"/>
      <c r="J171" s="1"/>
      <c r="K171" s="1"/>
      <c r="L171" s="1"/>
      <c r="M171" s="1"/>
      <c r="N171" s="3"/>
      <c r="O171" s="3"/>
      <c r="P171" s="3"/>
      <c r="Q171" s="3"/>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row>
    <row r="172" spans="1:57">
      <c r="A172" s="1"/>
      <c r="G172" s="1"/>
      <c r="H172" s="1"/>
      <c r="I172" s="1"/>
      <c r="J172" s="1"/>
      <c r="K172" s="1"/>
      <c r="L172" s="1"/>
      <c r="M172" s="1"/>
      <c r="N172" s="3"/>
      <c r="O172" s="3"/>
      <c r="P172" s="3"/>
      <c r="Q172" s="3"/>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row>
    <row r="173" spans="1:57">
      <c r="A173" s="1"/>
      <c r="G173" s="1"/>
      <c r="H173" s="1"/>
      <c r="I173" s="1"/>
      <c r="J173" s="1"/>
      <c r="K173" s="1"/>
      <c r="L173" s="1"/>
      <c r="M173" s="1"/>
      <c r="N173" s="3"/>
      <c r="O173" s="3"/>
      <c r="P173" s="3"/>
      <c r="Q173" s="3"/>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row>
    <row r="174" spans="1:57">
      <c r="A174" s="1"/>
      <c r="G174" s="1"/>
      <c r="H174" s="1"/>
      <c r="I174" s="1"/>
      <c r="J174" s="1"/>
      <c r="K174" s="1"/>
      <c r="L174" s="1"/>
      <c r="M174" s="1"/>
      <c r="N174" s="3"/>
      <c r="O174" s="3"/>
      <c r="P174" s="3"/>
      <c r="Q174" s="3"/>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row>
    <row r="175" spans="1:57">
      <c r="A175" s="1"/>
      <c r="G175" s="1"/>
      <c r="H175" s="1"/>
      <c r="I175" s="1"/>
      <c r="J175" s="1"/>
      <c r="K175" s="1"/>
      <c r="L175" s="1"/>
      <c r="M175" s="1"/>
      <c r="N175" s="3"/>
      <c r="O175" s="3"/>
      <c r="P175" s="3"/>
      <c r="Q175" s="3"/>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row>
    <row r="176" spans="1:57">
      <c r="A176" s="1"/>
      <c r="G176" s="1"/>
      <c r="H176" s="1"/>
      <c r="I176" s="1"/>
      <c r="J176" s="1"/>
      <c r="K176" s="1"/>
      <c r="L176" s="1"/>
      <c r="M176" s="1"/>
      <c r="N176" s="3"/>
      <c r="O176" s="3"/>
      <c r="P176" s="3"/>
      <c r="Q176" s="3"/>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row>
    <row r="177" spans="1:57">
      <c r="A177" s="1"/>
      <c r="G177" s="1"/>
      <c r="H177" s="1"/>
      <c r="I177" s="1"/>
      <c r="J177" s="1"/>
      <c r="K177" s="1"/>
      <c r="L177" s="1"/>
      <c r="M177" s="1"/>
      <c r="N177" s="3"/>
      <c r="O177" s="3"/>
      <c r="P177" s="3"/>
      <c r="Q177" s="3"/>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row>
    <row r="178" spans="1:57">
      <c r="A178" s="1"/>
      <c r="G178" s="1"/>
      <c r="H178" s="1"/>
      <c r="I178" s="1"/>
      <c r="J178" s="1"/>
      <c r="K178" s="1"/>
      <c r="L178" s="1"/>
      <c r="M178" s="1"/>
      <c r="N178" s="3"/>
      <c r="O178" s="3"/>
      <c r="P178" s="3"/>
      <c r="Q178" s="3"/>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row>
    <row r="179" spans="1:57">
      <c r="A179" s="1"/>
      <c r="G179" s="1"/>
      <c r="H179" s="1"/>
      <c r="I179" s="1"/>
      <c r="J179" s="1"/>
      <c r="K179" s="1"/>
      <c r="L179" s="1"/>
      <c r="M179" s="1"/>
      <c r="N179" s="3"/>
      <c r="O179" s="3"/>
      <c r="P179" s="3"/>
      <c r="Q179" s="3"/>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row>
    <row r="180" spans="1:57">
      <c r="A180" s="1"/>
      <c r="G180" s="1"/>
      <c r="H180" s="1"/>
      <c r="I180" s="1"/>
      <c r="J180" s="1"/>
      <c r="K180" s="1"/>
      <c r="L180" s="1"/>
      <c r="M180" s="1"/>
      <c r="N180" s="3"/>
      <c r="O180" s="3"/>
      <c r="P180" s="3"/>
      <c r="Q180" s="3"/>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row>
    <row r="181" spans="1:57">
      <c r="A181" s="1"/>
      <c r="G181" s="1"/>
      <c r="H181" s="1"/>
      <c r="I181" s="1"/>
      <c r="J181" s="1"/>
      <c r="K181" s="1"/>
      <c r="L181" s="1"/>
      <c r="M181" s="1"/>
      <c r="N181" s="3"/>
      <c r="O181" s="3"/>
      <c r="P181" s="3"/>
      <c r="Q181" s="3"/>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row>
    <row r="182" spans="1:57">
      <c r="A182" s="1"/>
      <c r="G182" s="1"/>
      <c r="H182" s="1"/>
      <c r="I182" s="1"/>
      <c r="J182" s="1"/>
      <c r="K182" s="1"/>
      <c r="L182" s="1"/>
      <c r="M182" s="1"/>
      <c r="N182" s="3"/>
      <c r="O182" s="3"/>
      <c r="P182" s="3"/>
      <c r="Q182" s="3"/>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row>
    <row r="183" spans="1:57">
      <c r="A183" s="1"/>
      <c r="G183" s="1"/>
      <c r="H183" s="1"/>
      <c r="I183" s="1"/>
      <c r="J183" s="1"/>
      <c r="K183" s="1"/>
      <c r="L183" s="1"/>
      <c r="M183" s="1"/>
      <c r="N183" s="3"/>
      <c r="O183" s="3"/>
      <c r="P183" s="3"/>
      <c r="Q183" s="3"/>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row>
    <row r="184" spans="1:57">
      <c r="A184" s="1"/>
      <c r="G184" s="1"/>
      <c r="H184" s="1"/>
      <c r="I184" s="1"/>
      <c r="J184" s="1"/>
      <c r="K184" s="1"/>
      <c r="L184" s="1"/>
      <c r="M184" s="1"/>
      <c r="N184" s="3"/>
      <c r="O184" s="3"/>
      <c r="P184" s="3"/>
      <c r="Q184" s="3"/>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row>
    <row r="185" spans="1:57">
      <c r="A185" s="1"/>
      <c r="G185" s="1"/>
      <c r="H185" s="1"/>
      <c r="I185" s="1"/>
      <c r="J185" s="1"/>
      <c r="K185" s="1"/>
      <c r="L185" s="1"/>
      <c r="M185" s="1"/>
      <c r="N185" s="3"/>
      <c r="O185" s="3"/>
      <c r="P185" s="3"/>
      <c r="Q185" s="3"/>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row>
    <row r="186" spans="1:57">
      <c r="A186" s="1"/>
      <c r="G186" s="1"/>
      <c r="H186" s="1"/>
      <c r="I186" s="1"/>
      <c r="J186" s="1"/>
      <c r="K186" s="1"/>
      <c r="L186" s="1"/>
      <c r="M186" s="1"/>
      <c r="N186" s="3"/>
      <c r="O186" s="3"/>
      <c r="P186" s="3"/>
      <c r="Q186" s="3"/>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row>
    <row r="187" spans="1:57">
      <c r="A187" s="1"/>
      <c r="G187" s="1"/>
      <c r="H187" s="1"/>
      <c r="I187" s="1"/>
      <c r="J187" s="1"/>
      <c r="K187" s="1"/>
      <c r="L187" s="1"/>
      <c r="M187" s="1"/>
      <c r="N187" s="3"/>
      <c r="O187" s="3"/>
      <c r="P187" s="3"/>
      <c r="Q187" s="3"/>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row>
    <row r="188" spans="1:57">
      <c r="A188" s="1"/>
      <c r="G188" s="1"/>
      <c r="H188" s="1"/>
      <c r="I188" s="1"/>
      <c r="J188" s="1"/>
      <c r="K188" s="1"/>
      <c r="L188" s="1"/>
      <c r="M188" s="1"/>
      <c r="N188" s="3"/>
      <c r="O188" s="3"/>
      <c r="P188" s="3"/>
      <c r="Q188" s="3"/>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row>
    <row r="189" spans="1:57">
      <c r="A189" s="1"/>
      <c r="G189" s="1"/>
      <c r="H189" s="1"/>
      <c r="I189" s="1"/>
      <c r="J189" s="1"/>
      <c r="K189" s="1"/>
      <c r="L189" s="1"/>
      <c r="M189" s="1"/>
      <c r="N189" s="3"/>
      <c r="O189" s="3"/>
      <c r="P189" s="3"/>
      <c r="Q189" s="3"/>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row>
    <row r="190" spans="1:57">
      <c r="A190" s="1"/>
      <c r="G190" s="1"/>
      <c r="H190" s="1"/>
      <c r="I190" s="1"/>
      <c r="J190" s="1"/>
      <c r="K190" s="1"/>
      <c r="L190" s="1"/>
      <c r="M190" s="1"/>
      <c r="N190" s="3"/>
      <c r="O190" s="3"/>
      <c r="P190" s="3"/>
      <c r="Q190" s="3"/>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row>
    <row r="191" spans="1:57">
      <c r="A191" s="1"/>
      <c r="G191" s="1"/>
      <c r="H191" s="1"/>
      <c r="I191" s="1"/>
      <c r="J191" s="1"/>
      <c r="K191" s="1"/>
      <c r="L191" s="1"/>
      <c r="M191" s="1"/>
      <c r="N191" s="3"/>
      <c r="O191" s="3"/>
      <c r="P191" s="3"/>
      <c r="Q191" s="3"/>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row>
    <row r="192" spans="1:57">
      <c r="A192" s="1"/>
      <c r="G192" s="1"/>
      <c r="H192" s="1"/>
      <c r="I192" s="1"/>
      <c r="J192" s="1"/>
      <c r="K192" s="1"/>
      <c r="L192" s="1"/>
      <c r="M192" s="1"/>
      <c r="N192" s="3"/>
      <c r="O192" s="3"/>
      <c r="P192" s="3"/>
      <c r="Q192" s="3"/>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row>
    <row r="193" spans="1:57">
      <c r="A193" s="1"/>
      <c r="G193" s="1"/>
      <c r="H193" s="1"/>
      <c r="I193" s="1"/>
      <c r="J193" s="1"/>
      <c r="K193" s="1"/>
      <c r="L193" s="1"/>
      <c r="M193" s="1"/>
      <c r="N193" s="3"/>
      <c r="O193" s="3"/>
      <c r="P193" s="3"/>
      <c r="Q193" s="3"/>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row>
    <row r="194" spans="1:57">
      <c r="A194" s="1"/>
      <c r="G194" s="1"/>
      <c r="H194" s="1"/>
      <c r="I194" s="1"/>
      <c r="J194" s="1"/>
      <c r="K194" s="1"/>
      <c r="L194" s="1"/>
      <c r="M194" s="1"/>
      <c r="N194" s="3"/>
      <c r="O194" s="3"/>
      <c r="P194" s="3"/>
      <c r="Q194" s="3"/>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row>
    <row r="195" spans="1:57">
      <c r="A195" s="1"/>
      <c r="G195" s="1"/>
      <c r="H195" s="1"/>
      <c r="I195" s="1"/>
      <c r="J195" s="1"/>
      <c r="K195" s="1"/>
      <c r="L195" s="1"/>
      <c r="M195" s="1"/>
      <c r="N195" s="3"/>
      <c r="O195" s="3"/>
      <c r="P195" s="3"/>
      <c r="Q195" s="3"/>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row>
    <row r="196" spans="1:57">
      <c r="A196" s="1"/>
      <c r="G196" s="1"/>
      <c r="H196" s="1"/>
      <c r="I196" s="1"/>
      <c r="J196" s="1"/>
      <c r="K196" s="1"/>
      <c r="L196" s="1"/>
      <c r="M196" s="1"/>
      <c r="N196" s="3"/>
      <c r="O196" s="3"/>
      <c r="P196" s="3"/>
      <c r="Q196" s="3"/>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row>
    <row r="197" spans="1:57">
      <c r="A197" s="1"/>
      <c r="G197" s="1"/>
      <c r="H197" s="1"/>
      <c r="I197" s="1"/>
      <c r="J197" s="1"/>
      <c r="K197" s="1"/>
      <c r="L197" s="1"/>
      <c r="M197" s="1"/>
      <c r="N197" s="3"/>
      <c r="O197" s="3"/>
      <c r="P197" s="3"/>
      <c r="Q197" s="3"/>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row>
    <row r="198" spans="1:57">
      <c r="A198" s="1"/>
      <c r="G198" s="1"/>
      <c r="H198" s="1"/>
      <c r="I198" s="1"/>
      <c r="J198" s="1"/>
      <c r="K198" s="1"/>
      <c r="L198" s="1"/>
      <c r="M198" s="1"/>
      <c r="N198" s="3"/>
      <c r="O198" s="3"/>
      <c r="P198" s="3"/>
      <c r="Q198" s="3"/>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row>
    <row r="199" spans="1:57">
      <c r="A199" s="1"/>
      <c r="G199" s="1"/>
      <c r="H199" s="1"/>
      <c r="I199" s="1"/>
      <c r="J199" s="1"/>
      <c r="K199" s="1"/>
      <c r="L199" s="1"/>
      <c r="M199" s="1"/>
      <c r="N199" s="3"/>
      <c r="O199" s="3"/>
      <c r="P199" s="3"/>
      <c r="Q199" s="3"/>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row>
    <row r="200" spans="1:57">
      <c r="A200" s="1"/>
      <c r="G200" s="1"/>
      <c r="H200" s="1"/>
      <c r="I200" s="1"/>
      <c r="J200" s="1"/>
      <c r="K200" s="1"/>
      <c r="L200" s="1"/>
      <c r="M200" s="1"/>
      <c r="N200" s="3"/>
      <c r="O200" s="3"/>
      <c r="P200" s="3"/>
      <c r="Q200" s="3"/>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row>
    <row r="201" spans="1:57">
      <c r="A201" s="1"/>
      <c r="G201" s="1"/>
      <c r="H201" s="1"/>
      <c r="I201" s="1"/>
      <c r="J201" s="1"/>
      <c r="K201" s="1"/>
      <c r="L201" s="1"/>
      <c r="M201" s="1"/>
      <c r="N201" s="3"/>
      <c r="O201" s="3"/>
      <c r="P201" s="3"/>
      <c r="Q201" s="3"/>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row>
    <row r="202" spans="1:57">
      <c r="A202" s="1"/>
      <c r="G202" s="1"/>
      <c r="H202" s="1"/>
      <c r="I202" s="1"/>
      <c r="J202" s="1"/>
      <c r="K202" s="1"/>
      <c r="L202" s="1"/>
      <c r="M202" s="1"/>
      <c r="N202" s="3"/>
      <c r="O202" s="3"/>
      <c r="P202" s="3"/>
      <c r="Q202" s="3"/>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row>
    <row r="203" spans="1:57">
      <c r="A203" s="1"/>
      <c r="G203" s="1"/>
      <c r="H203" s="1"/>
      <c r="I203" s="1"/>
      <c r="J203" s="1"/>
      <c r="K203" s="1"/>
      <c r="L203" s="1"/>
      <c r="M203" s="1"/>
      <c r="N203" s="3"/>
      <c r="O203" s="3"/>
      <c r="P203" s="3"/>
      <c r="Q203" s="3"/>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row>
    <row r="204" spans="1:57">
      <c r="A204" s="1"/>
      <c r="G204" s="1"/>
      <c r="H204" s="1"/>
      <c r="I204" s="1"/>
      <c r="J204" s="1"/>
      <c r="K204" s="1"/>
      <c r="L204" s="1"/>
      <c r="M204" s="1"/>
      <c r="N204" s="3"/>
      <c r="O204" s="3"/>
      <c r="P204" s="3"/>
      <c r="Q204" s="3"/>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row>
    <row r="205" spans="1:57">
      <c r="A205" s="1"/>
      <c r="G205" s="1"/>
      <c r="H205" s="1"/>
      <c r="I205" s="1"/>
      <c r="J205" s="1"/>
      <c r="K205" s="1"/>
      <c r="L205" s="1"/>
      <c r="M205" s="1"/>
      <c r="N205" s="3"/>
      <c r="O205" s="3"/>
      <c r="P205" s="3"/>
      <c r="Q205" s="3"/>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row>
    <row r="206" spans="1:57">
      <c r="A206" s="1"/>
      <c r="G206" s="1"/>
      <c r="H206" s="1"/>
      <c r="I206" s="1"/>
      <c r="J206" s="1"/>
      <c r="K206" s="1"/>
      <c r="L206" s="1"/>
      <c r="M206" s="1"/>
      <c r="N206" s="3"/>
      <c r="O206" s="3"/>
      <c r="P206" s="3"/>
      <c r="Q206" s="3"/>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row>
    <row r="207" spans="1:57">
      <c r="A207" s="1"/>
      <c r="G207" s="1"/>
      <c r="H207" s="1"/>
      <c r="I207" s="1"/>
      <c r="J207" s="1"/>
      <c r="K207" s="1"/>
      <c r="L207" s="1"/>
      <c r="M207" s="1"/>
      <c r="N207" s="3"/>
      <c r="O207" s="3"/>
      <c r="P207" s="3"/>
      <c r="Q207" s="3"/>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row>
    <row r="208" spans="1:57">
      <c r="A208" s="1"/>
      <c r="G208" s="1"/>
      <c r="H208" s="1"/>
      <c r="I208" s="1"/>
      <c r="J208" s="1"/>
      <c r="K208" s="1"/>
      <c r="L208" s="1"/>
      <c r="M208" s="1"/>
      <c r="N208" s="3"/>
      <c r="O208" s="3"/>
      <c r="P208" s="3"/>
      <c r="Q208" s="3"/>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row>
    <row r="209" spans="1:57">
      <c r="A209" s="1"/>
      <c r="G209" s="1"/>
      <c r="H209" s="1"/>
      <c r="I209" s="1"/>
      <c r="J209" s="1"/>
      <c r="K209" s="1"/>
      <c r="L209" s="1"/>
      <c r="M209" s="1"/>
      <c r="N209" s="3"/>
      <c r="O209" s="3"/>
      <c r="P209" s="3"/>
      <c r="Q209" s="3"/>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row>
    <row r="210" spans="1:57">
      <c r="A210" s="1"/>
      <c r="G210" s="1"/>
      <c r="H210" s="1"/>
      <c r="I210" s="1"/>
      <c r="J210" s="1"/>
      <c r="K210" s="1"/>
      <c r="L210" s="1"/>
      <c r="M210" s="1"/>
      <c r="N210" s="3"/>
      <c r="O210" s="3"/>
      <c r="P210" s="3"/>
      <c r="Q210" s="3"/>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row>
    <row r="211" spans="1:57">
      <c r="A211" s="1"/>
      <c r="G211" s="1"/>
      <c r="H211" s="1"/>
      <c r="I211" s="1"/>
      <c r="J211" s="1"/>
      <c r="K211" s="1"/>
      <c r="L211" s="1"/>
      <c r="M211" s="1"/>
      <c r="N211" s="3"/>
      <c r="O211" s="3"/>
      <c r="P211" s="3"/>
      <c r="Q211" s="3"/>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row>
    <row r="212" spans="1:57">
      <c r="A212" s="1"/>
      <c r="G212" s="1"/>
      <c r="H212" s="1"/>
      <c r="I212" s="1"/>
      <c r="J212" s="1"/>
      <c r="K212" s="1"/>
      <c r="L212" s="1"/>
      <c r="M212" s="1"/>
      <c r="N212" s="3"/>
      <c r="O212" s="3"/>
      <c r="P212" s="3"/>
      <c r="Q212" s="3"/>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row>
    <row r="213" spans="1:57">
      <c r="A213" s="1"/>
      <c r="G213" s="1"/>
      <c r="H213" s="1"/>
      <c r="I213" s="1"/>
      <c r="J213" s="1"/>
      <c r="K213" s="1"/>
      <c r="L213" s="1"/>
      <c r="M213" s="1"/>
      <c r="N213" s="3"/>
      <c r="O213" s="3"/>
      <c r="P213" s="3"/>
      <c r="Q213" s="3"/>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row>
    <row r="214" spans="1:57">
      <c r="A214" s="1"/>
      <c r="G214" s="1"/>
      <c r="H214" s="1"/>
      <c r="I214" s="1"/>
      <c r="J214" s="1"/>
      <c r="K214" s="1"/>
      <c r="L214" s="1"/>
      <c r="M214" s="1"/>
      <c r="N214" s="3"/>
      <c r="O214" s="3"/>
      <c r="P214" s="3"/>
      <c r="Q214" s="3"/>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row>
    <row r="215" spans="1:57">
      <c r="A215" s="1"/>
      <c r="G215" s="1"/>
      <c r="H215" s="1"/>
      <c r="I215" s="1"/>
      <c r="J215" s="1"/>
      <c r="K215" s="1"/>
      <c r="L215" s="1"/>
      <c r="M215" s="1"/>
      <c r="N215" s="3"/>
      <c r="O215" s="3"/>
      <c r="P215" s="3"/>
      <c r="Q215" s="3"/>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row>
    <row r="216" spans="1:57">
      <c r="A216" s="1"/>
      <c r="G216" s="1"/>
      <c r="H216" s="1"/>
      <c r="I216" s="1"/>
      <c r="J216" s="1"/>
      <c r="K216" s="1"/>
      <c r="L216" s="1"/>
      <c r="M216" s="1"/>
      <c r="N216" s="3"/>
      <c r="O216" s="3"/>
      <c r="P216" s="3"/>
      <c r="Q216" s="3"/>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row>
    <row r="217" spans="1:57">
      <c r="A217" s="1"/>
      <c r="G217" s="1"/>
      <c r="H217" s="1"/>
      <c r="I217" s="1"/>
      <c r="J217" s="1"/>
      <c r="K217" s="1"/>
      <c r="L217" s="1"/>
      <c r="M217" s="1"/>
      <c r="N217" s="3"/>
      <c r="O217" s="3"/>
      <c r="P217" s="3"/>
      <c r="Q217" s="3"/>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row>
    <row r="218" spans="1:57">
      <c r="A218" s="1"/>
      <c r="G218" s="1"/>
      <c r="H218" s="1"/>
      <c r="I218" s="1"/>
      <c r="J218" s="1"/>
      <c r="K218" s="1"/>
      <c r="L218" s="1"/>
      <c r="M218" s="1"/>
      <c r="N218" s="3"/>
      <c r="O218" s="3"/>
      <c r="P218" s="3"/>
      <c r="Q218" s="3"/>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row>
    <row r="219" spans="1:57">
      <c r="A219" s="1"/>
      <c r="G219" s="1"/>
      <c r="H219" s="1"/>
      <c r="I219" s="1"/>
      <c r="J219" s="1"/>
      <c r="K219" s="1"/>
      <c r="L219" s="1"/>
      <c r="M219" s="1"/>
      <c r="N219" s="3"/>
      <c r="O219" s="3"/>
      <c r="P219" s="3"/>
      <c r="Q219" s="3"/>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row>
    <row r="220" spans="1:57">
      <c r="A220" s="1"/>
      <c r="G220" s="1"/>
      <c r="H220" s="1"/>
      <c r="I220" s="1"/>
      <c r="J220" s="1"/>
      <c r="K220" s="1"/>
      <c r="L220" s="1"/>
      <c r="M220" s="1"/>
      <c r="N220" s="3"/>
      <c r="O220" s="3"/>
      <c r="P220" s="3"/>
      <c r="Q220" s="3"/>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row>
    <row r="221" spans="1:57">
      <c r="A221" s="1"/>
      <c r="G221" s="1"/>
      <c r="H221" s="1"/>
      <c r="I221" s="1"/>
      <c r="J221" s="1"/>
      <c r="K221" s="1"/>
      <c r="L221" s="1"/>
      <c r="M221" s="1"/>
      <c r="N221" s="3"/>
      <c r="O221" s="3"/>
      <c r="P221" s="3"/>
      <c r="Q221" s="3"/>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row>
    <row r="222" spans="1:57">
      <c r="A222" s="1"/>
      <c r="G222" s="1"/>
      <c r="H222" s="1"/>
      <c r="I222" s="1"/>
      <c r="J222" s="1"/>
      <c r="K222" s="1"/>
      <c r="L222" s="1"/>
      <c r="M222" s="1"/>
      <c r="N222" s="3"/>
      <c r="O222" s="3"/>
      <c r="P222" s="3"/>
      <c r="Q222" s="3"/>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row>
    <row r="223" spans="1:57">
      <c r="A223" s="1"/>
      <c r="G223" s="1"/>
      <c r="H223" s="1"/>
      <c r="I223" s="1"/>
      <c r="J223" s="1"/>
      <c r="K223" s="1"/>
      <c r="L223" s="1"/>
      <c r="M223" s="1"/>
      <c r="N223" s="3"/>
      <c r="O223" s="3"/>
      <c r="P223" s="3"/>
      <c r="Q223" s="3"/>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row>
    <row r="224" spans="1:57">
      <c r="A224" s="1"/>
      <c r="G224" s="1"/>
      <c r="H224" s="1"/>
      <c r="I224" s="1"/>
      <c r="J224" s="1"/>
      <c r="K224" s="1"/>
      <c r="L224" s="1"/>
      <c r="M224" s="1"/>
      <c r="N224" s="3"/>
      <c r="O224" s="3"/>
      <c r="P224" s="3"/>
      <c r="Q224" s="3"/>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row>
    <row r="225" spans="1:57">
      <c r="A225" s="1"/>
      <c r="G225" s="1"/>
      <c r="H225" s="1"/>
      <c r="I225" s="1"/>
      <c r="J225" s="1"/>
      <c r="K225" s="1"/>
      <c r="L225" s="1"/>
      <c r="M225" s="1"/>
      <c r="N225" s="3"/>
      <c r="O225" s="3"/>
      <c r="P225" s="3"/>
      <c r="Q225" s="3"/>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row>
    <row r="226" spans="1:57">
      <c r="A226" s="1"/>
      <c r="G226" s="1"/>
      <c r="H226" s="1"/>
      <c r="I226" s="1"/>
      <c r="J226" s="1"/>
      <c r="K226" s="1"/>
      <c r="L226" s="1"/>
      <c r="M226" s="1"/>
      <c r="N226" s="3"/>
      <c r="O226" s="3"/>
      <c r="P226" s="3"/>
      <c r="Q226" s="3"/>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row>
    <row r="227" spans="1:57">
      <c r="A227" s="1"/>
      <c r="G227" s="1"/>
      <c r="H227" s="1"/>
      <c r="I227" s="1"/>
      <c r="J227" s="1"/>
      <c r="K227" s="1"/>
      <c r="L227" s="1"/>
      <c r="M227" s="1"/>
      <c r="N227" s="3"/>
      <c r="O227" s="3"/>
      <c r="P227" s="3"/>
      <c r="Q227" s="3"/>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row>
    <row r="228" spans="1:57">
      <c r="A228" s="1"/>
      <c r="G228" s="1"/>
      <c r="H228" s="1"/>
      <c r="I228" s="1"/>
      <c r="J228" s="1"/>
      <c r="K228" s="1"/>
      <c r="L228" s="1"/>
      <c r="M228" s="1"/>
      <c r="N228" s="3"/>
      <c r="O228" s="3"/>
      <c r="P228" s="3"/>
      <c r="Q228" s="3"/>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row>
    <row r="229" spans="1:57">
      <c r="A229" s="1"/>
      <c r="G229" s="1"/>
      <c r="H229" s="1"/>
      <c r="I229" s="1"/>
      <c r="J229" s="1"/>
      <c r="K229" s="1"/>
      <c r="L229" s="1"/>
      <c r="M229" s="1"/>
      <c r="N229" s="3"/>
      <c r="O229" s="3"/>
      <c r="P229" s="3"/>
      <c r="Q229" s="3"/>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row>
    <row r="230" spans="1:57">
      <c r="A230" s="1"/>
      <c r="G230" s="1"/>
      <c r="H230" s="1"/>
      <c r="I230" s="1"/>
      <c r="J230" s="1"/>
      <c r="K230" s="1"/>
      <c r="L230" s="1"/>
      <c r="M230" s="1"/>
      <c r="N230" s="3"/>
      <c r="O230" s="3"/>
      <c r="P230" s="3"/>
      <c r="Q230" s="3"/>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row>
    <row r="231" spans="1:57">
      <c r="A231" s="1"/>
      <c r="G231" s="1"/>
      <c r="H231" s="1"/>
      <c r="I231" s="1"/>
      <c r="J231" s="1"/>
      <c r="K231" s="1"/>
      <c r="L231" s="1"/>
      <c r="M231" s="1"/>
      <c r="N231" s="3"/>
      <c r="O231" s="3"/>
      <c r="P231" s="3"/>
      <c r="Q231" s="3"/>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row>
    <row r="232" spans="1:57">
      <c r="A232" s="1"/>
      <c r="G232" s="1"/>
      <c r="H232" s="1"/>
      <c r="I232" s="1"/>
      <c r="J232" s="1"/>
      <c r="K232" s="1"/>
      <c r="L232" s="1"/>
      <c r="M232" s="1"/>
      <c r="N232" s="3"/>
      <c r="O232" s="3"/>
      <c r="P232" s="3"/>
      <c r="Q232" s="3"/>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row>
    <row r="233" spans="1:57">
      <c r="A233" s="1"/>
      <c r="G233" s="1"/>
      <c r="H233" s="1"/>
      <c r="I233" s="1"/>
      <c r="J233" s="1"/>
      <c r="K233" s="1"/>
      <c r="L233" s="1"/>
      <c r="M233" s="1"/>
      <c r="N233" s="3"/>
      <c r="O233" s="3"/>
      <c r="P233" s="3"/>
      <c r="Q233" s="3"/>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row>
    <row r="234" spans="1:57">
      <c r="A234" s="1"/>
      <c r="G234" s="1"/>
      <c r="H234" s="1"/>
      <c r="I234" s="1"/>
      <c r="J234" s="1"/>
      <c r="K234" s="1"/>
      <c r="L234" s="1"/>
      <c r="M234" s="1"/>
      <c r="N234" s="3"/>
      <c r="O234" s="3"/>
      <c r="P234" s="3"/>
      <c r="Q234" s="3"/>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row>
    <row r="235" spans="1:57">
      <c r="A235" s="1"/>
      <c r="G235" s="1"/>
      <c r="H235" s="1"/>
      <c r="I235" s="1"/>
      <c r="J235" s="1"/>
      <c r="K235" s="1"/>
      <c r="L235" s="1"/>
      <c r="M235" s="1"/>
      <c r="N235" s="3"/>
      <c r="O235" s="3"/>
      <c r="P235" s="3"/>
      <c r="Q235" s="3"/>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row>
    <row r="236" spans="1:57">
      <c r="A236" s="1"/>
      <c r="G236" s="1"/>
      <c r="H236" s="1"/>
      <c r="I236" s="1"/>
      <c r="J236" s="1"/>
      <c r="K236" s="1"/>
      <c r="L236" s="1"/>
      <c r="M236" s="1"/>
      <c r="N236" s="3"/>
      <c r="O236" s="3"/>
      <c r="P236" s="3"/>
      <c r="Q236" s="3"/>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row>
    <row r="237" spans="1:57">
      <c r="A237" s="1"/>
      <c r="G237" s="1"/>
      <c r="H237" s="1"/>
      <c r="I237" s="1"/>
      <c r="J237" s="1"/>
      <c r="K237" s="1"/>
      <c r="L237" s="1"/>
      <c r="M237" s="1"/>
      <c r="N237" s="3"/>
      <c r="O237" s="3"/>
      <c r="P237" s="3"/>
      <c r="Q237" s="3"/>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row>
    <row r="238" spans="1:57">
      <c r="A238" s="1"/>
      <c r="G238" s="1"/>
      <c r="H238" s="1"/>
      <c r="I238" s="1"/>
      <c r="J238" s="1"/>
      <c r="K238" s="1"/>
      <c r="L238" s="1"/>
      <c r="M238" s="1"/>
      <c r="N238" s="3"/>
      <c r="O238" s="3"/>
      <c r="P238" s="3"/>
      <c r="Q238" s="3"/>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row>
    <row r="239" spans="1:57">
      <c r="A239" s="1"/>
      <c r="G239" s="1"/>
      <c r="H239" s="1"/>
      <c r="I239" s="1"/>
      <c r="J239" s="1"/>
      <c r="K239" s="1"/>
      <c r="L239" s="1"/>
      <c r="M239" s="1"/>
      <c r="N239" s="3"/>
      <c r="O239" s="3"/>
      <c r="P239" s="3"/>
      <c r="Q239" s="3"/>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row>
    <row r="240" spans="1:57">
      <c r="A240" s="1"/>
      <c r="G240" s="1"/>
      <c r="H240" s="1"/>
      <c r="I240" s="1"/>
      <c r="J240" s="1"/>
      <c r="K240" s="1"/>
      <c r="L240" s="1"/>
      <c r="M240" s="1"/>
      <c r="N240" s="3"/>
      <c r="O240" s="3"/>
      <c r="P240" s="3"/>
      <c r="Q240" s="3"/>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row>
    <row r="241" spans="1:57">
      <c r="A241" s="1"/>
      <c r="G241" s="1"/>
      <c r="H241" s="1"/>
      <c r="I241" s="1"/>
      <c r="J241" s="1"/>
      <c r="K241" s="1"/>
      <c r="L241" s="1"/>
      <c r="M241" s="1"/>
      <c r="N241" s="3"/>
      <c r="O241" s="3"/>
      <c r="P241" s="3"/>
      <c r="Q241" s="3"/>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row>
    <row r="242" spans="1:57">
      <c r="A242" s="1"/>
      <c r="G242" s="1"/>
      <c r="H242" s="1"/>
      <c r="I242" s="1"/>
      <c r="J242" s="1"/>
      <c r="K242" s="1"/>
      <c r="L242" s="1"/>
      <c r="M242" s="1"/>
      <c r="N242" s="3"/>
      <c r="O242" s="3"/>
      <c r="P242" s="3"/>
      <c r="Q242" s="3"/>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row>
    <row r="243" spans="1:57">
      <c r="A243" s="1"/>
      <c r="G243" s="1"/>
      <c r="H243" s="1"/>
      <c r="I243" s="1"/>
      <c r="J243" s="1"/>
      <c r="K243" s="1"/>
      <c r="L243" s="1"/>
      <c r="M243" s="1"/>
      <c r="N243" s="3"/>
      <c r="O243" s="3"/>
      <c r="P243" s="3"/>
      <c r="Q243" s="3"/>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row>
    <row r="244" spans="1:57">
      <c r="A244" s="1"/>
      <c r="G244" s="1"/>
      <c r="H244" s="1"/>
      <c r="I244" s="1"/>
      <c r="J244" s="1"/>
      <c r="K244" s="1"/>
      <c r="L244" s="1"/>
      <c r="M244" s="1"/>
      <c r="N244" s="3"/>
      <c r="O244" s="3"/>
      <c r="P244" s="3"/>
      <c r="Q244" s="3"/>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row>
    <row r="245" spans="1:57">
      <c r="A245" s="1"/>
      <c r="G245" s="1"/>
      <c r="H245" s="1"/>
      <c r="I245" s="1"/>
      <c r="J245" s="1"/>
      <c r="K245" s="1"/>
      <c r="L245" s="1"/>
      <c r="M245" s="1"/>
      <c r="N245" s="3"/>
      <c r="O245" s="3"/>
      <c r="P245" s="3"/>
      <c r="Q245" s="3"/>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row>
    <row r="246" spans="1:57">
      <c r="A246" s="1"/>
      <c r="G246" s="1"/>
      <c r="H246" s="1"/>
      <c r="I246" s="1"/>
      <c r="J246" s="1"/>
      <c r="K246" s="1"/>
      <c r="L246" s="1"/>
      <c r="M246" s="1"/>
      <c r="N246" s="3"/>
      <c r="O246" s="3"/>
      <c r="P246" s="3"/>
      <c r="Q246" s="3"/>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row>
    <row r="247" spans="1:57">
      <c r="A247" s="1"/>
      <c r="G247" s="1"/>
      <c r="H247" s="1"/>
      <c r="I247" s="1"/>
      <c r="J247" s="1"/>
      <c r="K247" s="1"/>
      <c r="L247" s="1"/>
      <c r="M247" s="1"/>
      <c r="N247" s="3"/>
      <c r="O247" s="3"/>
      <c r="P247" s="3"/>
      <c r="Q247" s="3"/>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row>
    <row r="248" spans="1:57">
      <c r="A248" s="1"/>
      <c r="G248" s="1"/>
      <c r="H248" s="1"/>
      <c r="I248" s="1"/>
      <c r="J248" s="1"/>
      <c r="K248" s="1"/>
      <c r="L248" s="1"/>
      <c r="M248" s="1"/>
      <c r="N248" s="3"/>
      <c r="O248" s="3"/>
      <c r="P248" s="3"/>
      <c r="Q248" s="3"/>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row>
    <row r="249" spans="1:57">
      <c r="A249" s="1"/>
      <c r="G249" s="1"/>
      <c r="H249" s="1"/>
      <c r="I249" s="1"/>
      <c r="J249" s="1"/>
      <c r="K249" s="1"/>
      <c r="L249" s="1"/>
      <c r="M249" s="1"/>
      <c r="N249" s="3"/>
      <c r="O249" s="3"/>
      <c r="P249" s="3"/>
      <c r="Q249" s="3"/>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row>
    <row r="250" spans="1:57">
      <c r="A250" s="1"/>
      <c r="G250" s="1"/>
      <c r="H250" s="1"/>
      <c r="I250" s="1"/>
      <c r="J250" s="1"/>
      <c r="K250" s="1"/>
      <c r="L250" s="1"/>
      <c r="M250" s="1"/>
      <c r="N250" s="3"/>
      <c r="O250" s="3"/>
      <c r="P250" s="3"/>
      <c r="Q250" s="3"/>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row>
    <row r="251" spans="1:57">
      <c r="A251" s="1"/>
      <c r="G251" s="1"/>
      <c r="H251" s="1"/>
      <c r="I251" s="1"/>
      <c r="J251" s="1"/>
      <c r="K251" s="1"/>
      <c r="L251" s="1"/>
      <c r="M251" s="1"/>
      <c r="N251" s="3"/>
      <c r="O251" s="3"/>
      <c r="P251" s="3"/>
      <c r="Q251" s="3"/>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row>
    <row r="252" spans="1:57">
      <c r="A252" s="1"/>
      <c r="G252" s="1"/>
      <c r="H252" s="1"/>
      <c r="I252" s="1"/>
      <c r="J252" s="1"/>
      <c r="K252" s="1"/>
      <c r="L252" s="1"/>
      <c r="M252" s="1"/>
      <c r="N252" s="3"/>
      <c r="O252" s="3"/>
      <c r="P252" s="3"/>
      <c r="Q252" s="3"/>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row>
    <row r="253" spans="1:57">
      <c r="A253" s="1"/>
      <c r="G253" s="1"/>
      <c r="H253" s="1"/>
      <c r="I253" s="1"/>
      <c r="J253" s="1"/>
      <c r="K253" s="1"/>
      <c r="L253" s="1"/>
      <c r="M253" s="1"/>
      <c r="N253" s="3"/>
      <c r="O253" s="3"/>
      <c r="P253" s="3"/>
      <c r="Q253" s="3"/>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row>
    <row r="254" spans="1:57">
      <c r="A254" s="1"/>
      <c r="G254" s="1"/>
      <c r="H254" s="1"/>
      <c r="I254" s="1"/>
      <c r="J254" s="1"/>
      <c r="K254" s="1"/>
      <c r="L254" s="1"/>
      <c r="M254" s="1"/>
      <c r="N254" s="3"/>
      <c r="O254" s="3"/>
      <c r="P254" s="3"/>
      <c r="Q254" s="3"/>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row>
    <row r="255" spans="1:57">
      <c r="A255" s="1"/>
      <c r="G255" s="1"/>
      <c r="H255" s="1"/>
      <c r="I255" s="1"/>
      <c r="J255" s="1"/>
      <c r="K255" s="1"/>
      <c r="L255" s="1"/>
      <c r="M255" s="1"/>
      <c r="N255" s="3"/>
      <c r="O255" s="3"/>
      <c r="P255" s="3"/>
      <c r="Q255" s="3"/>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row>
    <row r="256" spans="1:57">
      <c r="A256" s="1"/>
      <c r="G256" s="1"/>
      <c r="H256" s="1"/>
      <c r="I256" s="1"/>
      <c r="J256" s="1"/>
      <c r="K256" s="1"/>
      <c r="L256" s="1"/>
      <c r="M256" s="1"/>
      <c r="N256" s="3"/>
      <c r="O256" s="3"/>
      <c r="P256" s="3"/>
      <c r="Q256" s="3"/>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row>
    <row r="257" spans="1:57">
      <c r="A257" s="1"/>
      <c r="G257" s="1"/>
      <c r="H257" s="1"/>
      <c r="I257" s="1"/>
      <c r="J257" s="1"/>
      <c r="K257" s="1"/>
      <c r="L257" s="1"/>
      <c r="M257" s="1"/>
      <c r="N257" s="3"/>
      <c r="O257" s="3"/>
      <c r="P257" s="3"/>
      <c r="Q257" s="3"/>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row>
    <row r="258" spans="1:57">
      <c r="A258" s="1"/>
      <c r="G258" s="1"/>
      <c r="H258" s="1"/>
      <c r="I258" s="1"/>
      <c r="J258" s="1"/>
      <c r="K258" s="1"/>
      <c r="L258" s="1"/>
      <c r="M258" s="1"/>
      <c r="N258" s="3"/>
      <c r="O258" s="3"/>
      <c r="P258" s="3"/>
      <c r="Q258" s="3"/>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row>
    <row r="259" spans="1:57">
      <c r="A259" s="1"/>
      <c r="G259" s="1"/>
      <c r="H259" s="1"/>
      <c r="I259" s="1"/>
      <c r="J259" s="1"/>
      <c r="K259" s="1"/>
      <c r="L259" s="1"/>
      <c r="M259" s="1"/>
      <c r="N259" s="3"/>
      <c r="O259" s="3"/>
      <c r="P259" s="3"/>
      <c r="Q259" s="3"/>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row>
    <row r="260" spans="1:57">
      <c r="A260" s="1"/>
      <c r="G260" s="1"/>
      <c r="H260" s="1"/>
      <c r="I260" s="1"/>
      <c r="J260" s="1"/>
      <c r="K260" s="1"/>
      <c r="L260" s="1"/>
      <c r="M260" s="1"/>
      <c r="N260" s="3"/>
      <c r="O260" s="3"/>
      <c r="P260" s="3"/>
      <c r="Q260" s="3"/>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row>
    <row r="261" spans="1:57">
      <c r="A261" s="1"/>
      <c r="G261" s="1"/>
      <c r="H261" s="1"/>
      <c r="I261" s="1"/>
      <c r="J261" s="1"/>
      <c r="K261" s="1"/>
      <c r="L261" s="1"/>
      <c r="M261" s="1"/>
      <c r="N261" s="3"/>
      <c r="O261" s="3"/>
      <c r="P261" s="3"/>
      <c r="Q261" s="3"/>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row>
    <row r="262" spans="1:57">
      <c r="A262" s="1"/>
      <c r="G262" s="1"/>
      <c r="H262" s="1"/>
      <c r="I262" s="1"/>
      <c r="J262" s="1"/>
      <c r="K262" s="1"/>
      <c r="L262" s="1"/>
      <c r="M262" s="1"/>
      <c r="N262" s="3"/>
      <c r="O262" s="3"/>
      <c r="P262" s="3"/>
      <c r="Q262" s="3"/>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row>
    <row r="263" spans="1:57">
      <c r="A263" s="1"/>
      <c r="G263" s="1"/>
      <c r="H263" s="1"/>
      <c r="I263" s="1"/>
      <c r="J263" s="1"/>
      <c r="K263" s="1"/>
      <c r="L263" s="1"/>
      <c r="M263" s="1"/>
      <c r="N263" s="3"/>
      <c r="O263" s="3"/>
      <c r="P263" s="3"/>
      <c r="Q263" s="3"/>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row>
    <row r="264" spans="1:57">
      <c r="A264" s="1"/>
      <c r="G264" s="1"/>
      <c r="H264" s="1"/>
      <c r="I264" s="1"/>
      <c r="J264" s="1"/>
      <c r="K264" s="1"/>
      <c r="L264" s="1"/>
      <c r="M264" s="1"/>
      <c r="N264" s="3"/>
      <c r="O264" s="3"/>
      <c r="P264" s="3"/>
      <c r="Q264" s="3"/>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row>
    <row r="265" spans="1:57">
      <c r="A265" s="1"/>
      <c r="G265" s="1"/>
      <c r="H265" s="1"/>
      <c r="I265" s="1"/>
      <c r="J265" s="1"/>
      <c r="K265" s="1"/>
      <c r="L265" s="1"/>
      <c r="M265" s="1"/>
      <c r="N265" s="3"/>
      <c r="O265" s="3"/>
      <c r="P265" s="3"/>
      <c r="Q265" s="3"/>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row>
    <row r="266" spans="1:57">
      <c r="A266" s="1"/>
      <c r="G266" s="1"/>
      <c r="H266" s="1"/>
      <c r="I266" s="1"/>
      <c r="J266" s="1"/>
      <c r="K266" s="1"/>
      <c r="L266" s="1"/>
      <c r="M266" s="1"/>
      <c r="N266" s="3"/>
      <c r="O266" s="3"/>
      <c r="P266" s="3"/>
      <c r="Q266" s="3"/>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row>
    <row r="267" spans="1:57">
      <c r="A267" s="1"/>
      <c r="G267" s="1"/>
      <c r="H267" s="1"/>
      <c r="I267" s="1"/>
      <c r="J267" s="1"/>
      <c r="K267" s="1"/>
      <c r="L267" s="1"/>
      <c r="M267" s="1"/>
      <c r="N267" s="3"/>
      <c r="O267" s="3"/>
      <c r="P267" s="3"/>
      <c r="Q267" s="3"/>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row>
    <row r="268" spans="1:57">
      <c r="A268" s="1"/>
      <c r="G268" s="1"/>
      <c r="H268" s="1"/>
      <c r="I268" s="1"/>
      <c r="J268" s="1"/>
      <c r="K268" s="1"/>
      <c r="L268" s="1"/>
      <c r="M268" s="1"/>
      <c r="N268" s="3"/>
      <c r="O268" s="3"/>
      <c r="P268" s="3"/>
      <c r="Q268" s="3"/>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row>
    <row r="269" spans="1:57">
      <c r="A269" s="1"/>
      <c r="G269" s="1"/>
      <c r="H269" s="1"/>
      <c r="I269" s="1"/>
      <c r="J269" s="1"/>
      <c r="K269" s="1"/>
      <c r="L269" s="1"/>
      <c r="M269" s="1"/>
      <c r="N269" s="3"/>
      <c r="O269" s="3"/>
      <c r="P269" s="3"/>
      <c r="Q269" s="3"/>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row>
    <row r="270" spans="1:57">
      <c r="A270" s="1"/>
      <c r="G270" s="1"/>
      <c r="H270" s="1"/>
      <c r="I270" s="1"/>
      <c r="J270" s="1"/>
      <c r="K270" s="1"/>
      <c r="L270" s="1"/>
      <c r="M270" s="1"/>
      <c r="N270" s="3"/>
      <c r="O270" s="3"/>
      <c r="P270" s="3"/>
      <c r="Q270" s="3"/>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row>
    <row r="271" spans="1:57">
      <c r="A271" s="1"/>
      <c r="G271" s="1"/>
      <c r="H271" s="1"/>
      <c r="I271" s="1"/>
      <c r="J271" s="1"/>
      <c r="K271" s="1"/>
      <c r="L271" s="1"/>
      <c r="M271" s="1"/>
      <c r="N271" s="3"/>
      <c r="O271" s="3"/>
      <c r="P271" s="3"/>
      <c r="Q271" s="3"/>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row>
    <row r="272" spans="1:57">
      <c r="A272" s="1"/>
      <c r="G272" s="1"/>
      <c r="H272" s="1"/>
      <c r="I272" s="1"/>
      <c r="J272" s="1"/>
      <c r="K272" s="1"/>
      <c r="L272" s="1"/>
      <c r="M272" s="1"/>
      <c r="N272" s="3"/>
      <c r="O272" s="3"/>
      <c r="P272" s="3"/>
      <c r="Q272" s="3"/>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row>
    <row r="273" spans="1:57">
      <c r="A273" s="1"/>
      <c r="G273" s="1"/>
      <c r="H273" s="1"/>
      <c r="I273" s="1"/>
      <c r="J273" s="1"/>
      <c r="K273" s="1"/>
      <c r="L273" s="1"/>
      <c r="M273" s="1"/>
      <c r="N273" s="3"/>
      <c r="O273" s="3"/>
      <c r="P273" s="3"/>
      <c r="Q273" s="3"/>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row>
    <row r="274" spans="1:57">
      <c r="A274" s="1"/>
      <c r="G274" s="1"/>
      <c r="H274" s="1"/>
      <c r="I274" s="1"/>
      <c r="J274" s="1"/>
      <c r="K274" s="1"/>
      <c r="L274" s="1"/>
      <c r="M274" s="1"/>
      <c r="N274" s="3"/>
      <c r="O274" s="3"/>
      <c r="P274" s="3"/>
      <c r="Q274" s="3"/>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row>
    <row r="275" spans="1:57">
      <c r="A275" s="1"/>
      <c r="G275" s="1"/>
      <c r="H275" s="1"/>
      <c r="I275" s="1"/>
      <c r="J275" s="1"/>
      <c r="K275" s="1"/>
      <c r="L275" s="1"/>
      <c r="M275" s="1"/>
      <c r="N275" s="3"/>
      <c r="O275" s="3"/>
      <c r="P275" s="3"/>
      <c r="Q275" s="3"/>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row>
    <row r="276" spans="1:57">
      <c r="A276" s="1"/>
      <c r="G276" s="1"/>
      <c r="H276" s="1"/>
      <c r="I276" s="1"/>
      <c r="J276" s="1"/>
      <c r="K276" s="1"/>
      <c r="L276" s="1"/>
      <c r="M276" s="1"/>
      <c r="N276" s="3"/>
      <c r="O276" s="3"/>
      <c r="P276" s="3"/>
      <c r="Q276" s="3"/>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row>
    <row r="277" spans="1:57">
      <c r="A277" s="1"/>
      <c r="G277" s="1"/>
      <c r="H277" s="1"/>
      <c r="I277" s="1"/>
      <c r="J277" s="1"/>
      <c r="K277" s="1"/>
      <c r="L277" s="1"/>
      <c r="M277" s="1"/>
      <c r="N277" s="3"/>
      <c r="O277" s="3"/>
      <c r="P277" s="3"/>
      <c r="Q277" s="3"/>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row>
    <row r="278" spans="1:57">
      <c r="A278" s="1"/>
      <c r="G278" s="1"/>
      <c r="H278" s="1"/>
      <c r="I278" s="1"/>
      <c r="J278" s="1"/>
      <c r="K278" s="1"/>
      <c r="L278" s="1"/>
      <c r="M278" s="1"/>
      <c r="N278" s="3"/>
      <c r="O278" s="3"/>
      <c r="P278" s="3"/>
      <c r="Q278" s="3"/>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row>
    <row r="279" spans="1:57">
      <c r="A279" s="1"/>
      <c r="G279" s="1"/>
      <c r="H279" s="1"/>
      <c r="I279" s="1"/>
      <c r="J279" s="1"/>
      <c r="K279" s="1"/>
      <c r="L279" s="1"/>
      <c r="M279" s="1"/>
      <c r="N279" s="3"/>
      <c r="O279" s="3"/>
      <c r="P279" s="3"/>
      <c r="Q279" s="3"/>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row>
    <row r="280" spans="1:57">
      <c r="A280" s="1"/>
      <c r="G280" s="1"/>
      <c r="H280" s="1"/>
      <c r="I280" s="1"/>
      <c r="J280" s="1"/>
      <c r="K280" s="1"/>
      <c r="L280" s="1"/>
      <c r="M280" s="1"/>
      <c r="N280" s="3"/>
      <c r="O280" s="3"/>
      <c r="P280" s="3"/>
      <c r="Q280" s="3"/>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row>
    <row r="281" spans="1:57">
      <c r="A281" s="1"/>
      <c r="G281" s="1"/>
      <c r="H281" s="1"/>
      <c r="I281" s="1"/>
      <c r="J281" s="1"/>
      <c r="K281" s="1"/>
      <c r="L281" s="1"/>
      <c r="M281" s="1"/>
      <c r="N281" s="3"/>
      <c r="O281" s="3"/>
      <c r="P281" s="3"/>
      <c r="Q281" s="3"/>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row>
    <row r="282" spans="1:57">
      <c r="A282" s="1"/>
      <c r="G282" s="1"/>
      <c r="H282" s="1"/>
      <c r="I282" s="1"/>
      <c r="J282" s="1"/>
      <c r="K282" s="1"/>
      <c r="L282" s="1"/>
      <c r="M282" s="1"/>
      <c r="N282" s="3"/>
      <c r="O282" s="3"/>
      <c r="P282" s="3"/>
      <c r="Q282" s="3"/>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row>
    <row r="283" spans="1:57">
      <c r="A283" s="1"/>
      <c r="G283" s="1"/>
      <c r="H283" s="1"/>
      <c r="I283" s="1"/>
      <c r="J283" s="1"/>
      <c r="K283" s="1"/>
      <c r="L283" s="1"/>
      <c r="M283" s="1"/>
      <c r="N283" s="3"/>
      <c r="O283" s="3"/>
      <c r="P283" s="3"/>
      <c r="Q283" s="3"/>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row>
    <row r="284" spans="1:57">
      <c r="A284" s="1"/>
      <c r="G284" s="1"/>
      <c r="H284" s="1"/>
      <c r="I284" s="1"/>
      <c r="J284" s="1"/>
      <c r="K284" s="1"/>
      <c r="L284" s="1"/>
      <c r="M284" s="1"/>
      <c r="N284" s="3"/>
      <c r="O284" s="3"/>
      <c r="P284" s="3"/>
      <c r="Q284" s="3"/>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row>
    <row r="285" spans="1:57">
      <c r="A285" s="1"/>
      <c r="G285" s="1"/>
      <c r="H285" s="1"/>
      <c r="I285" s="1"/>
      <c r="J285" s="1"/>
      <c r="K285" s="1"/>
      <c r="L285" s="1"/>
      <c r="M285" s="1"/>
      <c r="N285" s="3"/>
      <c r="O285" s="3"/>
      <c r="P285" s="3"/>
      <c r="Q285" s="3"/>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row>
    <row r="286" spans="1:57">
      <c r="A286" s="1"/>
      <c r="G286" s="1"/>
      <c r="H286" s="1"/>
      <c r="I286" s="1"/>
      <c r="J286" s="1"/>
      <c r="K286" s="1"/>
      <c r="L286" s="1"/>
      <c r="M286" s="1"/>
      <c r="N286" s="3"/>
      <c r="O286" s="3"/>
      <c r="P286" s="3"/>
      <c r="Q286" s="3"/>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row>
    <row r="287" spans="1:57">
      <c r="A287" s="1"/>
      <c r="G287" s="1"/>
      <c r="H287" s="1"/>
      <c r="I287" s="1"/>
      <c r="J287" s="1"/>
      <c r="K287" s="1"/>
      <c r="L287" s="1"/>
      <c r="M287" s="1"/>
      <c r="N287" s="3"/>
      <c r="O287" s="3"/>
      <c r="P287" s="3"/>
      <c r="Q287" s="3"/>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row>
    <row r="288" spans="1:57">
      <c r="A288" s="1"/>
      <c r="G288" s="1"/>
      <c r="H288" s="1"/>
      <c r="I288" s="1"/>
      <c r="J288" s="1"/>
      <c r="K288" s="1"/>
      <c r="L288" s="1"/>
      <c r="M288" s="1"/>
      <c r="N288" s="3"/>
      <c r="O288" s="3"/>
      <c r="P288" s="3"/>
      <c r="Q288" s="3"/>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row>
    <row r="289" spans="1:57">
      <c r="A289" s="1"/>
      <c r="G289" s="1"/>
      <c r="H289" s="1"/>
      <c r="I289" s="1"/>
      <c r="J289" s="1"/>
      <c r="K289" s="1"/>
      <c r="L289" s="1"/>
      <c r="M289" s="1"/>
      <c r="N289" s="3"/>
      <c r="O289" s="3"/>
      <c r="P289" s="3"/>
      <c r="Q289" s="3"/>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row>
    <row r="290" spans="1:57">
      <c r="A290" s="1"/>
      <c r="G290" s="1"/>
      <c r="H290" s="1"/>
      <c r="I290" s="1"/>
      <c r="J290" s="1"/>
      <c r="K290" s="1"/>
      <c r="L290" s="1"/>
      <c r="M290" s="1"/>
      <c r="N290" s="3"/>
      <c r="O290" s="3"/>
      <c r="P290" s="3"/>
      <c r="Q290" s="3"/>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row>
    <row r="291" spans="1:57">
      <c r="A291" s="1"/>
      <c r="G291" s="1"/>
      <c r="H291" s="1"/>
      <c r="I291" s="1"/>
      <c r="J291" s="1"/>
      <c r="K291" s="1"/>
      <c r="L291" s="1"/>
      <c r="M291" s="1"/>
      <c r="N291" s="3"/>
      <c r="O291" s="3"/>
      <c r="P291" s="3"/>
      <c r="Q291" s="3"/>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row>
    <row r="292" spans="1:57">
      <c r="A292" s="1"/>
      <c r="G292" s="1"/>
      <c r="H292" s="1"/>
      <c r="I292" s="1"/>
      <c r="J292" s="1"/>
      <c r="K292" s="1"/>
      <c r="L292" s="1"/>
      <c r="M292" s="1"/>
      <c r="N292" s="3"/>
      <c r="O292" s="3"/>
      <c r="P292" s="3"/>
      <c r="Q292" s="3"/>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row>
    <row r="293" spans="1:57">
      <c r="A293" s="1"/>
      <c r="G293" s="1"/>
      <c r="H293" s="1"/>
      <c r="I293" s="1"/>
      <c r="J293" s="1"/>
      <c r="K293" s="1"/>
      <c r="L293" s="1"/>
      <c r="M293" s="1"/>
      <c r="N293" s="3"/>
      <c r="O293" s="3"/>
      <c r="P293" s="3"/>
      <c r="Q293" s="3"/>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row>
    <row r="294" spans="1:57">
      <c r="A294" s="1"/>
      <c r="G294" s="1"/>
      <c r="H294" s="1"/>
      <c r="I294" s="1"/>
      <c r="J294" s="1"/>
      <c r="K294" s="1"/>
      <c r="L294" s="1"/>
      <c r="M294" s="1"/>
      <c r="N294" s="3"/>
      <c r="O294" s="3"/>
      <c r="P294" s="3"/>
      <c r="Q294" s="3"/>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row>
    <row r="295" spans="1:57">
      <c r="A295" s="1"/>
      <c r="G295" s="1"/>
      <c r="H295" s="1"/>
      <c r="I295" s="1"/>
      <c r="J295" s="1"/>
      <c r="K295" s="1"/>
      <c r="L295" s="1"/>
      <c r="M295" s="1"/>
      <c r="N295" s="3"/>
      <c r="O295" s="3"/>
      <c r="P295" s="3"/>
      <c r="Q295" s="3"/>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row>
    <row r="296" spans="1:57">
      <c r="A296" s="1"/>
      <c r="G296" s="1"/>
      <c r="H296" s="1"/>
      <c r="I296" s="1"/>
      <c r="J296" s="1"/>
      <c r="K296" s="1"/>
      <c r="L296" s="1"/>
      <c r="M296" s="1"/>
      <c r="N296" s="3"/>
      <c r="O296" s="3"/>
      <c r="P296" s="3"/>
      <c r="Q296" s="3"/>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row>
    <row r="297" spans="1:57">
      <c r="A297" s="1"/>
      <c r="G297" s="1"/>
      <c r="H297" s="1"/>
      <c r="I297" s="1"/>
      <c r="J297" s="1"/>
      <c r="K297" s="1"/>
      <c r="L297" s="1"/>
      <c r="M297" s="1"/>
      <c r="N297" s="3"/>
      <c r="O297" s="3"/>
      <c r="P297" s="3"/>
      <c r="Q297" s="3"/>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row>
    <row r="298" spans="1:57">
      <c r="A298" s="1"/>
      <c r="G298" s="1"/>
      <c r="H298" s="1"/>
      <c r="I298" s="1"/>
      <c r="J298" s="1"/>
      <c r="K298" s="1"/>
      <c r="L298" s="1"/>
      <c r="M298" s="1"/>
      <c r="N298" s="3"/>
      <c r="O298" s="3"/>
      <c r="P298" s="3"/>
      <c r="Q298" s="3"/>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row>
    <row r="299" spans="1:57">
      <c r="A299" s="1"/>
      <c r="G299" s="1"/>
      <c r="H299" s="1"/>
      <c r="I299" s="1"/>
      <c r="J299" s="1"/>
      <c r="K299" s="1"/>
      <c r="L299" s="1"/>
      <c r="M299" s="1"/>
      <c r="N299" s="3"/>
      <c r="O299" s="3"/>
      <c r="P299" s="3"/>
      <c r="Q299" s="3"/>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row>
    <row r="300" spans="1:57">
      <c r="A300" s="1"/>
      <c r="G300" s="1"/>
      <c r="H300" s="1"/>
      <c r="I300" s="1"/>
      <c r="J300" s="1"/>
      <c r="K300" s="1"/>
      <c r="L300" s="1"/>
      <c r="M300" s="1"/>
      <c r="N300" s="3"/>
      <c r="O300" s="3"/>
      <c r="P300" s="3"/>
      <c r="Q300" s="3"/>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row>
    <row r="301" spans="1:57">
      <c r="A301" s="1"/>
      <c r="G301" s="1"/>
      <c r="H301" s="1"/>
      <c r="I301" s="1"/>
      <c r="J301" s="1"/>
      <c r="K301" s="1"/>
      <c r="L301" s="1"/>
      <c r="M301" s="1"/>
      <c r="N301" s="3"/>
      <c r="O301" s="3"/>
      <c r="P301" s="3"/>
      <c r="Q301" s="3"/>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row>
    <row r="302" spans="1:57">
      <c r="A302" s="1"/>
      <c r="G302" s="1"/>
      <c r="H302" s="1"/>
      <c r="I302" s="1"/>
      <c r="J302" s="1"/>
      <c r="K302" s="1"/>
      <c r="L302" s="1"/>
      <c r="M302" s="1"/>
      <c r="N302" s="3"/>
      <c r="O302" s="3"/>
      <c r="P302" s="3"/>
      <c r="Q302" s="3"/>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row>
    <row r="303" spans="1:57">
      <c r="A303" s="1"/>
      <c r="G303" s="1"/>
      <c r="H303" s="1"/>
      <c r="I303" s="1"/>
      <c r="J303" s="1"/>
      <c r="K303" s="1"/>
      <c r="L303" s="1"/>
      <c r="M303" s="1"/>
      <c r="N303" s="3"/>
      <c r="O303" s="3"/>
      <c r="P303" s="3"/>
      <c r="Q303" s="3"/>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row>
    <row r="304" spans="1:57">
      <c r="A304" s="1"/>
      <c r="G304" s="1"/>
      <c r="H304" s="1"/>
      <c r="I304" s="1"/>
      <c r="J304" s="1"/>
      <c r="K304" s="1"/>
      <c r="L304" s="1"/>
      <c r="M304" s="1"/>
      <c r="N304" s="3"/>
      <c r="O304" s="3"/>
      <c r="P304" s="3"/>
      <c r="Q304" s="3"/>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row>
    <row r="305" spans="1:57">
      <c r="A305" s="1"/>
      <c r="G305" s="1"/>
      <c r="H305" s="1"/>
      <c r="I305" s="1"/>
      <c r="J305" s="1"/>
      <c r="K305" s="1"/>
      <c r="L305" s="1"/>
      <c r="M305" s="1"/>
      <c r="N305" s="3"/>
      <c r="O305" s="3"/>
      <c r="P305" s="3"/>
      <c r="Q305" s="3"/>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row>
    <row r="306" spans="1:57">
      <c r="A306" s="1"/>
      <c r="G306" s="1"/>
      <c r="H306" s="1"/>
      <c r="I306" s="1"/>
      <c r="J306" s="1"/>
      <c r="K306" s="1"/>
      <c r="L306" s="1"/>
      <c r="M306" s="1"/>
      <c r="N306" s="3"/>
      <c r="O306" s="3"/>
      <c r="P306" s="3"/>
      <c r="Q306" s="3"/>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row>
    <row r="307" spans="1:57">
      <c r="A307" s="1"/>
      <c r="G307" s="1"/>
      <c r="H307" s="1"/>
      <c r="I307" s="1"/>
      <c r="J307" s="1"/>
      <c r="K307" s="1"/>
      <c r="L307" s="1"/>
      <c r="M307" s="1"/>
      <c r="N307" s="3"/>
      <c r="O307" s="3"/>
      <c r="P307" s="3"/>
      <c r="Q307" s="3"/>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row>
    <row r="308" spans="1:57">
      <c r="A308" s="1"/>
      <c r="G308" s="1"/>
      <c r="H308" s="1"/>
      <c r="I308" s="1"/>
      <c r="J308" s="1"/>
      <c r="K308" s="1"/>
      <c r="L308" s="1"/>
      <c r="M308" s="1"/>
      <c r="N308" s="3"/>
      <c r="O308" s="3"/>
      <c r="P308" s="3"/>
      <c r="Q308" s="3"/>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row>
    <row r="309" spans="1:57">
      <c r="A309" s="1"/>
      <c r="G309" s="1"/>
      <c r="H309" s="1"/>
      <c r="I309" s="1"/>
      <c r="J309" s="1"/>
      <c r="K309" s="1"/>
      <c r="L309" s="1"/>
      <c r="M309" s="1"/>
      <c r="N309" s="3"/>
      <c r="O309" s="3"/>
      <c r="P309" s="3"/>
      <c r="Q309" s="3"/>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row>
    <row r="310" spans="1:57">
      <c r="A310" s="1"/>
      <c r="G310" s="1"/>
      <c r="H310" s="1"/>
      <c r="I310" s="1"/>
      <c r="J310" s="1"/>
      <c r="K310" s="1"/>
      <c r="L310" s="1"/>
      <c r="M310" s="1"/>
      <c r="N310" s="3"/>
      <c r="O310" s="3"/>
      <c r="P310" s="3"/>
      <c r="Q310" s="3"/>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row>
    <row r="311" spans="1:57">
      <c r="A311" s="1"/>
      <c r="G311" s="1"/>
      <c r="H311" s="1"/>
      <c r="I311" s="1"/>
      <c r="J311" s="1"/>
      <c r="K311" s="1"/>
      <c r="L311" s="1"/>
      <c r="M311" s="1"/>
      <c r="N311" s="3"/>
      <c r="O311" s="3"/>
      <c r="P311" s="3"/>
      <c r="Q311" s="3"/>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row>
    <row r="312" spans="1:57">
      <c r="A312" s="1"/>
      <c r="G312" s="1"/>
      <c r="H312" s="1"/>
      <c r="I312" s="1"/>
      <c r="J312" s="1"/>
      <c r="K312" s="1"/>
      <c r="L312" s="1"/>
      <c r="M312" s="1"/>
      <c r="N312" s="3"/>
      <c r="O312" s="3"/>
      <c r="P312" s="3"/>
      <c r="Q312" s="3"/>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row>
    <row r="313" spans="1:57">
      <c r="A313" s="1"/>
      <c r="G313" s="1"/>
      <c r="H313" s="1"/>
      <c r="I313" s="1"/>
      <c r="J313" s="1"/>
      <c r="K313" s="1"/>
      <c r="L313" s="1"/>
      <c r="M313" s="1"/>
      <c r="N313" s="3"/>
      <c r="O313" s="3"/>
      <c r="P313" s="3"/>
      <c r="Q313" s="3"/>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row>
    <row r="314" spans="1:57">
      <c r="A314" s="1"/>
      <c r="G314" s="1"/>
      <c r="H314" s="1"/>
      <c r="I314" s="1"/>
      <c r="J314" s="1"/>
      <c r="K314" s="1"/>
      <c r="L314" s="1"/>
      <c r="M314" s="1"/>
      <c r="N314" s="3"/>
      <c r="O314" s="3"/>
      <c r="P314" s="3"/>
      <c r="Q314" s="3"/>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row>
    <row r="315" spans="1:57">
      <c r="A315" s="1"/>
      <c r="G315" s="1"/>
      <c r="H315" s="1"/>
      <c r="I315" s="1"/>
      <c r="J315" s="1"/>
      <c r="K315" s="1"/>
      <c r="L315" s="1"/>
      <c r="M315" s="1"/>
      <c r="N315" s="3"/>
      <c r="O315" s="3"/>
      <c r="P315" s="3"/>
      <c r="Q315" s="3"/>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row>
    <row r="316" spans="1:57">
      <c r="A316" s="1"/>
      <c r="G316" s="1"/>
      <c r="H316" s="1"/>
      <c r="I316" s="1"/>
      <c r="J316" s="1"/>
      <c r="K316" s="1"/>
      <c r="L316" s="1"/>
      <c r="M316" s="1"/>
      <c r="N316" s="3"/>
      <c r="O316" s="3"/>
      <c r="P316" s="3"/>
      <c r="Q316" s="3"/>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row>
    <row r="317" spans="1:57">
      <c r="A317" s="1"/>
      <c r="G317" s="1"/>
      <c r="H317" s="1"/>
      <c r="I317" s="1"/>
      <c r="J317" s="1"/>
      <c r="K317" s="1"/>
      <c r="L317" s="1"/>
      <c r="M317" s="1"/>
      <c r="N317" s="3"/>
      <c r="O317" s="3"/>
      <c r="P317" s="3"/>
      <c r="Q317" s="3"/>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row>
    <row r="318" spans="1:57">
      <c r="A318" s="1"/>
      <c r="G318" s="1"/>
      <c r="H318" s="1"/>
      <c r="I318" s="1"/>
      <c r="J318" s="1"/>
      <c r="K318" s="1"/>
      <c r="L318" s="1"/>
      <c r="M318" s="1"/>
      <c r="N318" s="3"/>
      <c r="O318" s="3"/>
      <c r="P318" s="3"/>
      <c r="Q318" s="3"/>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row>
    <row r="319" spans="1:57">
      <c r="A319" s="1"/>
      <c r="G319" s="1"/>
      <c r="H319" s="1"/>
      <c r="I319" s="1"/>
      <c r="J319" s="1"/>
      <c r="K319" s="1"/>
      <c r="L319" s="1"/>
      <c r="M319" s="1"/>
      <c r="N319" s="3"/>
      <c r="O319" s="3"/>
      <c r="P319" s="3"/>
      <c r="Q319" s="3"/>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row>
    <row r="320" spans="1:57">
      <c r="A320" s="1"/>
      <c r="G320" s="1"/>
      <c r="H320" s="1"/>
      <c r="I320" s="1"/>
      <c r="J320" s="1"/>
      <c r="K320" s="1"/>
      <c r="L320" s="1"/>
      <c r="M320" s="1"/>
      <c r="N320" s="3"/>
      <c r="O320" s="3"/>
      <c r="P320" s="3"/>
      <c r="Q320" s="3"/>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row>
    <row r="321" spans="1:57">
      <c r="A321" s="1"/>
      <c r="G321" s="1"/>
      <c r="H321" s="1"/>
      <c r="I321" s="1"/>
      <c r="J321" s="1"/>
      <c r="K321" s="1"/>
      <c r="L321" s="1"/>
      <c r="M321" s="1"/>
      <c r="N321" s="3"/>
      <c r="O321" s="3"/>
      <c r="P321" s="3"/>
      <c r="Q321" s="3"/>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row>
    <row r="322" spans="1:57">
      <c r="A322" s="1"/>
      <c r="G322" s="1"/>
      <c r="H322" s="1"/>
      <c r="I322" s="1"/>
      <c r="J322" s="1"/>
      <c r="K322" s="1"/>
      <c r="L322" s="1"/>
      <c r="M322" s="1"/>
      <c r="N322" s="3"/>
      <c r="O322" s="3"/>
      <c r="P322" s="3"/>
      <c r="Q322" s="3"/>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row>
    <row r="323" spans="1:57">
      <c r="A323" s="1"/>
      <c r="G323" s="1"/>
      <c r="H323" s="1"/>
      <c r="I323" s="1"/>
      <c r="J323" s="1"/>
      <c r="K323" s="1"/>
      <c r="L323" s="1"/>
      <c r="M323" s="1"/>
      <c r="N323" s="3"/>
      <c r="O323" s="3"/>
      <c r="P323" s="3"/>
      <c r="Q323" s="3"/>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row>
    <row r="324" spans="1:57">
      <c r="A324" s="1"/>
      <c r="G324" s="1"/>
      <c r="H324" s="1"/>
      <c r="I324" s="1"/>
      <c r="J324" s="1"/>
      <c r="K324" s="1"/>
      <c r="L324" s="1"/>
      <c r="M324" s="1"/>
      <c r="N324" s="3"/>
      <c r="O324" s="3"/>
      <c r="P324" s="3"/>
      <c r="Q324" s="3"/>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row>
    <row r="325" spans="1:57">
      <c r="A325" s="1"/>
      <c r="G325" s="1"/>
      <c r="H325" s="1"/>
      <c r="I325" s="1"/>
      <c r="J325" s="1"/>
      <c r="K325" s="1"/>
      <c r="L325" s="1"/>
      <c r="M325" s="1"/>
      <c r="N325" s="3"/>
      <c r="O325" s="3"/>
      <c r="P325" s="3"/>
      <c r="Q325" s="3"/>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row>
    <row r="326" spans="1:57">
      <c r="A326" s="1"/>
      <c r="G326" s="1"/>
      <c r="H326" s="1"/>
      <c r="I326" s="1"/>
      <c r="J326" s="1"/>
      <c r="K326" s="1"/>
      <c r="L326" s="1"/>
      <c r="M326" s="1"/>
      <c r="N326" s="3"/>
      <c r="O326" s="3"/>
      <c r="P326" s="3"/>
      <c r="Q326" s="3"/>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row>
    <row r="327" spans="1:57">
      <c r="A327" s="1"/>
      <c r="G327" s="1"/>
      <c r="H327" s="1"/>
      <c r="I327" s="1"/>
      <c r="J327" s="1"/>
      <c r="K327" s="1"/>
      <c r="L327" s="1"/>
      <c r="M327" s="1"/>
      <c r="N327" s="3"/>
      <c r="O327" s="3"/>
      <c r="P327" s="3"/>
      <c r="Q327" s="3"/>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row>
    <row r="328" spans="1:57">
      <c r="A328" s="1"/>
      <c r="G328" s="1"/>
      <c r="H328" s="1"/>
      <c r="I328" s="1"/>
      <c r="J328" s="1"/>
      <c r="K328" s="1"/>
      <c r="L328" s="1"/>
      <c r="M328" s="1"/>
      <c r="N328" s="3"/>
      <c r="O328" s="3"/>
      <c r="P328" s="3"/>
      <c r="Q328" s="3"/>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row>
    <row r="329" spans="1:57">
      <c r="A329" s="1"/>
      <c r="G329" s="1"/>
      <c r="H329" s="1"/>
      <c r="I329" s="1"/>
      <c r="J329" s="1"/>
      <c r="K329" s="1"/>
      <c r="L329" s="1"/>
      <c r="M329" s="1"/>
      <c r="N329" s="3"/>
      <c r="O329" s="3"/>
      <c r="P329" s="3"/>
      <c r="Q329" s="3"/>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row>
    <row r="330" spans="1:57">
      <c r="A330" s="1"/>
      <c r="G330" s="1"/>
      <c r="H330" s="1"/>
      <c r="I330" s="1"/>
      <c r="J330" s="1"/>
      <c r="K330" s="1"/>
      <c r="L330" s="1"/>
      <c r="M330" s="1"/>
      <c r="N330" s="3"/>
      <c r="O330" s="3"/>
      <c r="P330" s="3"/>
      <c r="Q330" s="3"/>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row>
    <row r="331" spans="1:57">
      <c r="A331" s="1"/>
      <c r="G331" s="1"/>
      <c r="H331" s="1"/>
      <c r="I331" s="1"/>
      <c r="J331" s="1"/>
      <c r="K331" s="1"/>
      <c r="L331" s="1"/>
      <c r="M331" s="1"/>
      <c r="N331" s="3"/>
      <c r="O331" s="3"/>
      <c r="P331" s="3"/>
      <c r="Q331" s="3"/>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row>
    <row r="332" spans="1:57">
      <c r="A332" s="1"/>
      <c r="G332" s="1"/>
      <c r="H332" s="1"/>
      <c r="I332" s="1"/>
      <c r="J332" s="1"/>
      <c r="K332" s="1"/>
      <c r="L332" s="1"/>
      <c r="M332" s="1"/>
      <c r="N332" s="3"/>
      <c r="O332" s="3"/>
      <c r="P332" s="3"/>
      <c r="Q332" s="3"/>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row>
    <row r="333" spans="1:57">
      <c r="A333" s="1"/>
      <c r="G333" s="1"/>
      <c r="H333" s="1"/>
      <c r="I333" s="1"/>
      <c r="J333" s="1"/>
      <c r="K333" s="1"/>
      <c r="L333" s="1"/>
      <c r="M333" s="1"/>
      <c r="N333" s="3"/>
      <c r="O333" s="3"/>
      <c r="P333" s="3"/>
      <c r="Q333" s="3"/>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row>
    <row r="334" spans="1:57">
      <c r="A334" s="1"/>
      <c r="G334" s="1"/>
      <c r="H334" s="1"/>
      <c r="I334" s="1"/>
      <c r="J334" s="1"/>
      <c r="K334" s="1"/>
      <c r="L334" s="1"/>
      <c r="M334" s="1"/>
      <c r="N334" s="3"/>
      <c r="O334" s="3"/>
      <c r="P334" s="3"/>
      <c r="Q334" s="3"/>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row>
    <row r="335" spans="1:57">
      <c r="A335" s="1"/>
      <c r="G335" s="1"/>
      <c r="H335" s="1"/>
      <c r="I335" s="1"/>
      <c r="J335" s="1"/>
      <c r="K335" s="1"/>
      <c r="L335" s="1"/>
      <c r="M335" s="1"/>
      <c r="N335" s="3"/>
      <c r="O335" s="3"/>
      <c r="P335" s="3"/>
      <c r="Q335" s="3"/>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row>
    <row r="336" spans="1:57">
      <c r="A336" s="1"/>
      <c r="G336" s="1"/>
      <c r="H336" s="1"/>
      <c r="I336" s="1"/>
      <c r="J336" s="1"/>
      <c r="K336" s="1"/>
      <c r="L336" s="1"/>
      <c r="M336" s="1"/>
      <c r="N336" s="3"/>
      <c r="O336" s="3"/>
      <c r="P336" s="3"/>
      <c r="Q336" s="3"/>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row>
    <row r="337" spans="1:57">
      <c r="A337" s="1"/>
      <c r="G337" s="1"/>
      <c r="H337" s="1"/>
      <c r="I337" s="1"/>
      <c r="J337" s="1"/>
      <c r="K337" s="1"/>
      <c r="L337" s="1"/>
      <c r="M337" s="1"/>
      <c r="N337" s="3"/>
      <c r="O337" s="3"/>
      <c r="P337" s="3"/>
      <c r="Q337" s="3"/>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row>
    <row r="338" spans="1:57">
      <c r="A338" s="1"/>
      <c r="G338" s="1"/>
      <c r="H338" s="1"/>
      <c r="I338" s="1"/>
      <c r="J338" s="1"/>
      <c r="K338" s="1"/>
      <c r="L338" s="1"/>
      <c r="M338" s="1"/>
      <c r="N338" s="3"/>
      <c r="O338" s="3"/>
      <c r="P338" s="3"/>
      <c r="Q338" s="3"/>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row>
    <row r="339" spans="1:57">
      <c r="A339" s="1"/>
      <c r="G339" s="1"/>
      <c r="H339" s="1"/>
      <c r="I339" s="1"/>
      <c r="J339" s="1"/>
      <c r="K339" s="1"/>
      <c r="L339" s="1"/>
      <c r="M339" s="1"/>
      <c r="N339" s="3"/>
      <c r="O339" s="3"/>
      <c r="P339" s="3"/>
      <c r="Q339" s="3"/>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row>
    <row r="340" spans="1:57">
      <c r="A340" s="1"/>
      <c r="G340" s="1"/>
      <c r="H340" s="1"/>
      <c r="I340" s="1"/>
      <c r="J340" s="1"/>
      <c r="K340" s="1"/>
      <c r="L340" s="1"/>
      <c r="M340" s="1"/>
      <c r="N340" s="3"/>
      <c r="O340" s="3"/>
      <c r="P340" s="3"/>
      <c r="Q340" s="3"/>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row>
    <row r="341" spans="1:57">
      <c r="A341" s="1"/>
      <c r="G341" s="1"/>
      <c r="H341" s="1"/>
      <c r="I341" s="1"/>
      <c r="J341" s="1"/>
      <c r="K341" s="1"/>
      <c r="L341" s="1"/>
      <c r="M341" s="1"/>
      <c r="N341" s="3"/>
      <c r="O341" s="3"/>
      <c r="P341" s="3"/>
      <c r="Q341" s="3"/>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row>
    <row r="342" spans="1:57">
      <c r="A342" s="1"/>
      <c r="G342" s="1"/>
      <c r="H342" s="1"/>
      <c r="I342" s="1"/>
      <c r="J342" s="1"/>
      <c r="K342" s="1"/>
      <c r="L342" s="1"/>
      <c r="M342" s="1"/>
      <c r="N342" s="3"/>
      <c r="O342" s="3"/>
      <c r="P342" s="3"/>
      <c r="Q342" s="3"/>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row>
    <row r="343" spans="1:57">
      <c r="A343" s="1"/>
      <c r="G343" s="1"/>
      <c r="H343" s="1"/>
      <c r="I343" s="1"/>
      <c r="J343" s="1"/>
      <c r="K343" s="1"/>
      <c r="L343" s="1"/>
      <c r="M343" s="1"/>
      <c r="N343" s="3"/>
      <c r="O343" s="3"/>
      <c r="P343" s="3"/>
      <c r="Q343" s="3"/>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row>
    <row r="344" spans="1:57">
      <c r="A344" s="1"/>
      <c r="G344" s="1"/>
      <c r="H344" s="1"/>
      <c r="I344" s="1"/>
      <c r="J344" s="1"/>
      <c r="K344" s="1"/>
      <c r="L344" s="1"/>
      <c r="M344" s="1"/>
      <c r="N344" s="3"/>
      <c r="O344" s="3"/>
      <c r="P344" s="3"/>
      <c r="Q344" s="3"/>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row>
    <row r="345" spans="1:57">
      <c r="A345" s="1"/>
      <c r="G345" s="1"/>
      <c r="H345" s="1"/>
      <c r="I345" s="1"/>
      <c r="J345" s="1"/>
      <c r="K345" s="1"/>
      <c r="L345" s="1"/>
      <c r="M345" s="1"/>
      <c r="N345" s="3"/>
      <c r="O345" s="3"/>
      <c r="P345" s="3"/>
      <c r="Q345" s="3"/>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row>
    <row r="346" spans="1:57">
      <c r="A346" s="1"/>
      <c r="G346" s="1"/>
      <c r="H346" s="1"/>
      <c r="I346" s="1"/>
      <c r="J346" s="1"/>
      <c r="K346" s="1"/>
      <c r="L346" s="1"/>
      <c r="M346" s="1"/>
      <c r="N346" s="3"/>
      <c r="O346" s="3"/>
      <c r="P346" s="3"/>
      <c r="Q346" s="3"/>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row>
    <row r="347" spans="1:57">
      <c r="A347" s="1"/>
      <c r="G347" s="1"/>
      <c r="H347" s="1"/>
      <c r="I347" s="1"/>
      <c r="J347" s="1"/>
      <c r="K347" s="1"/>
      <c r="L347" s="1"/>
      <c r="M347" s="1"/>
      <c r="N347" s="3"/>
      <c r="O347" s="3"/>
      <c r="P347" s="3"/>
      <c r="Q347" s="3"/>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row>
    <row r="348" spans="1:57">
      <c r="A348" s="1"/>
      <c r="G348" s="1"/>
      <c r="H348" s="1"/>
      <c r="I348" s="1"/>
      <c r="J348" s="1"/>
      <c r="K348" s="1"/>
      <c r="L348" s="1"/>
      <c r="M348" s="1"/>
      <c r="N348" s="3"/>
      <c r="O348" s="3"/>
      <c r="P348" s="3"/>
      <c r="Q348" s="3"/>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row>
    <row r="349" spans="1:57">
      <c r="A349" s="1"/>
      <c r="G349" s="1"/>
      <c r="H349" s="1"/>
      <c r="I349" s="1"/>
      <c r="J349" s="1"/>
      <c r="K349" s="1"/>
      <c r="L349" s="1"/>
      <c r="M349" s="1"/>
      <c r="N349" s="3"/>
      <c r="O349" s="3"/>
      <c r="P349" s="3"/>
      <c r="Q349" s="3"/>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row>
    <row r="350" spans="1:57">
      <c r="A350" s="1"/>
      <c r="G350" s="1"/>
      <c r="H350" s="1"/>
      <c r="I350" s="1"/>
      <c r="J350" s="1"/>
      <c r="K350" s="1"/>
      <c r="L350" s="1"/>
      <c r="M350" s="1"/>
      <c r="N350" s="3"/>
      <c r="O350" s="3"/>
      <c r="P350" s="3"/>
      <c r="Q350" s="3"/>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row>
    <row r="351" spans="1:57">
      <c r="A351" s="1"/>
      <c r="G351" s="1"/>
      <c r="H351" s="1"/>
      <c r="I351" s="1"/>
      <c r="J351" s="1"/>
      <c r="K351" s="1"/>
      <c r="L351" s="1"/>
      <c r="M351" s="1"/>
      <c r="N351" s="3"/>
      <c r="O351" s="3"/>
      <c r="P351" s="3"/>
      <c r="Q351" s="3"/>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row>
    <row r="352" spans="1:57">
      <c r="A352" s="1"/>
      <c r="G352" s="1"/>
      <c r="H352" s="1"/>
      <c r="I352" s="1"/>
      <c r="J352" s="1"/>
      <c r="K352" s="1"/>
      <c r="L352" s="1"/>
      <c r="M352" s="1"/>
      <c r="N352" s="3"/>
      <c r="O352" s="3"/>
      <c r="P352" s="3"/>
      <c r="Q352" s="3"/>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row>
    <row r="353" spans="1:57">
      <c r="A353" s="1"/>
      <c r="G353" s="1"/>
      <c r="H353" s="1"/>
      <c r="I353" s="1"/>
      <c r="J353" s="1"/>
      <c r="K353" s="1"/>
      <c r="L353" s="1"/>
      <c r="M353" s="1"/>
      <c r="N353" s="3"/>
      <c r="O353" s="3"/>
      <c r="P353" s="3"/>
      <c r="Q353" s="3"/>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row>
    <row r="354" spans="1:57">
      <c r="A354" s="1"/>
      <c r="G354" s="1"/>
      <c r="H354" s="1"/>
      <c r="I354" s="1"/>
      <c r="J354" s="1"/>
      <c r="K354" s="1"/>
      <c r="L354" s="1"/>
      <c r="M354" s="1"/>
      <c r="N354" s="3"/>
      <c r="O354" s="3"/>
      <c r="P354" s="3"/>
      <c r="Q354" s="3"/>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row>
    <row r="355" spans="1:57">
      <c r="A355" s="1"/>
      <c r="G355" s="1"/>
      <c r="H355" s="1"/>
      <c r="I355" s="1"/>
      <c r="J355" s="1"/>
      <c r="K355" s="1"/>
      <c r="L355" s="1"/>
      <c r="M355" s="1"/>
      <c r="N355" s="3"/>
      <c r="O355" s="3"/>
      <c r="P355" s="3"/>
      <c r="Q355" s="3"/>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row>
    <row r="356" spans="1:57">
      <c r="A356" s="1"/>
      <c r="G356" s="1"/>
      <c r="H356" s="1"/>
      <c r="I356" s="1"/>
      <c r="J356" s="1"/>
      <c r="K356" s="1"/>
      <c r="L356" s="1"/>
      <c r="M356" s="1"/>
      <c r="N356" s="3"/>
      <c r="O356" s="3"/>
      <c r="P356" s="3"/>
      <c r="Q356" s="3"/>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row>
    <row r="357" spans="1:57">
      <c r="A357" s="1"/>
      <c r="G357" s="1"/>
      <c r="H357" s="1"/>
      <c r="I357" s="1"/>
      <c r="J357" s="1"/>
      <c r="K357" s="1"/>
      <c r="L357" s="1"/>
      <c r="M357" s="1"/>
      <c r="N357" s="3"/>
      <c r="O357" s="3"/>
      <c r="P357" s="3"/>
      <c r="Q357" s="3"/>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row>
    <row r="358" spans="1:57">
      <c r="A358" s="1"/>
      <c r="G358" s="1"/>
      <c r="H358" s="1"/>
      <c r="I358" s="1"/>
      <c r="J358" s="1"/>
      <c r="K358" s="1"/>
      <c r="L358" s="1"/>
      <c r="M358" s="1"/>
      <c r="N358" s="3"/>
      <c r="O358" s="3"/>
      <c r="P358" s="3"/>
      <c r="Q358" s="3"/>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row>
    <row r="359" spans="1:57">
      <c r="A359" s="1"/>
      <c r="G359" s="1"/>
      <c r="H359" s="1"/>
      <c r="I359" s="1"/>
      <c r="J359" s="1"/>
      <c r="K359" s="1"/>
      <c r="L359" s="1"/>
      <c r="M359" s="1"/>
      <c r="N359" s="3"/>
      <c r="O359" s="3"/>
      <c r="P359" s="3"/>
      <c r="Q359" s="3"/>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row>
    <row r="360" spans="1:57">
      <c r="A360" s="1"/>
      <c r="G360" s="1"/>
      <c r="H360" s="1"/>
      <c r="I360" s="1"/>
      <c r="J360" s="1"/>
      <c r="K360" s="1"/>
      <c r="L360" s="1"/>
      <c r="M360" s="1"/>
      <c r="N360" s="3"/>
      <c r="O360" s="3"/>
      <c r="P360" s="3"/>
      <c r="Q360" s="3"/>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row>
    <row r="361" spans="1:57">
      <c r="A361" s="1"/>
      <c r="G361" s="1"/>
      <c r="H361" s="1"/>
      <c r="I361" s="1"/>
      <c r="J361" s="1"/>
      <c r="K361" s="1"/>
      <c r="L361" s="1"/>
      <c r="M361" s="1"/>
      <c r="N361" s="3"/>
      <c r="O361" s="3"/>
      <c r="P361" s="3"/>
      <c r="Q361" s="3"/>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row>
    <row r="362" spans="1:57">
      <c r="A362" s="1"/>
      <c r="G362" s="1"/>
      <c r="H362" s="1"/>
      <c r="I362" s="1"/>
      <c r="J362" s="1"/>
      <c r="K362" s="1"/>
      <c r="L362" s="1"/>
      <c r="M362" s="1"/>
      <c r="N362" s="3"/>
      <c r="O362" s="3"/>
      <c r="P362" s="3"/>
      <c r="Q362" s="3"/>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row>
    <row r="363" spans="1:57">
      <c r="A363" s="1"/>
      <c r="G363" s="1"/>
      <c r="H363" s="1"/>
      <c r="I363" s="1"/>
      <c r="J363" s="1"/>
      <c r="K363" s="1"/>
      <c r="L363" s="1"/>
      <c r="M363" s="1"/>
      <c r="N363" s="3"/>
      <c r="O363" s="3"/>
      <c r="P363" s="3"/>
      <c r="Q363" s="3"/>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row>
    <row r="364" spans="1:57">
      <c r="A364" s="1"/>
      <c r="G364" s="1"/>
      <c r="H364" s="1"/>
      <c r="I364" s="1"/>
      <c r="J364" s="1"/>
      <c r="K364" s="1"/>
      <c r="L364" s="1"/>
      <c r="M364" s="1"/>
      <c r="N364" s="3"/>
      <c r="O364" s="3"/>
      <c r="P364" s="3"/>
      <c r="Q364" s="3"/>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row>
    <row r="365" spans="1:57">
      <c r="A365" s="1"/>
      <c r="G365" s="1"/>
      <c r="H365" s="1"/>
      <c r="I365" s="1"/>
      <c r="J365" s="1"/>
      <c r="K365" s="1"/>
      <c r="L365" s="1"/>
      <c r="M365" s="1"/>
      <c r="N365" s="3"/>
      <c r="O365" s="3"/>
      <c r="P365" s="3"/>
      <c r="Q365" s="3"/>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row>
    <row r="366" spans="1:57">
      <c r="A366" s="1"/>
      <c r="G366" s="1"/>
      <c r="H366" s="1"/>
      <c r="I366" s="1"/>
      <c r="J366" s="1"/>
      <c r="K366" s="1"/>
      <c r="L366" s="1"/>
      <c r="M366" s="1"/>
      <c r="N366" s="3"/>
      <c r="O366" s="3"/>
      <c r="P366" s="3"/>
      <c r="Q366" s="3"/>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row>
    <row r="367" spans="1:57">
      <c r="A367" s="1"/>
      <c r="G367" s="1"/>
      <c r="H367" s="1"/>
      <c r="I367" s="1"/>
      <c r="J367" s="1"/>
      <c r="K367" s="1"/>
      <c r="L367" s="1"/>
      <c r="M367" s="1"/>
      <c r="N367" s="3"/>
      <c r="O367" s="3"/>
      <c r="P367" s="3"/>
      <c r="Q367" s="3"/>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row>
    <row r="368" spans="1:57">
      <c r="A368" s="1"/>
      <c r="G368" s="1"/>
      <c r="H368" s="1"/>
      <c r="I368" s="1"/>
      <c r="J368" s="1"/>
      <c r="K368" s="1"/>
      <c r="L368" s="1"/>
      <c r="M368" s="1"/>
      <c r="N368" s="3"/>
      <c r="O368" s="3"/>
      <c r="P368" s="3"/>
      <c r="Q368" s="3"/>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row>
    <row r="369" spans="1:57">
      <c r="A369" s="1"/>
      <c r="G369" s="1"/>
      <c r="H369" s="1"/>
      <c r="I369" s="1"/>
      <c r="J369" s="1"/>
      <c r="K369" s="1"/>
      <c r="L369" s="1"/>
      <c r="M369" s="1"/>
      <c r="N369" s="3"/>
      <c r="O369" s="3"/>
      <c r="P369" s="3"/>
      <c r="Q369" s="3"/>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row>
    <row r="370" spans="1:57">
      <c r="A370" s="1"/>
      <c r="G370" s="1"/>
      <c r="H370" s="1"/>
      <c r="I370" s="1"/>
      <c r="J370" s="1"/>
      <c r="K370" s="1"/>
      <c r="L370" s="1"/>
      <c r="M370" s="1"/>
      <c r="N370" s="3"/>
      <c r="O370" s="3"/>
      <c r="P370" s="3"/>
      <c r="Q370" s="3"/>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row>
    <row r="371" spans="1:57">
      <c r="A371" s="1"/>
      <c r="G371" s="1"/>
      <c r="H371" s="1"/>
      <c r="I371" s="1"/>
      <c r="J371" s="1"/>
      <c r="K371" s="1"/>
      <c r="L371" s="1"/>
      <c r="M371" s="1"/>
      <c r="N371" s="3"/>
      <c r="O371" s="3"/>
      <c r="P371" s="3"/>
      <c r="Q371" s="3"/>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row>
    <row r="372" spans="1:57">
      <c r="A372" s="1"/>
      <c r="G372" s="1"/>
      <c r="H372" s="1"/>
      <c r="I372" s="1"/>
      <c r="J372" s="1"/>
      <c r="K372" s="1"/>
      <c r="L372" s="1"/>
      <c r="M372" s="1"/>
      <c r="N372" s="3"/>
      <c r="O372" s="3"/>
      <c r="P372" s="3"/>
      <c r="Q372" s="3"/>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row>
    <row r="373" spans="1:57">
      <c r="A373" s="1"/>
      <c r="G373" s="1"/>
      <c r="H373" s="1"/>
      <c r="I373" s="1"/>
      <c r="J373" s="1"/>
      <c r="K373" s="1"/>
      <c r="L373" s="1"/>
      <c r="M373" s="1"/>
      <c r="N373" s="3"/>
      <c r="O373" s="3"/>
      <c r="P373" s="3"/>
      <c r="Q373" s="3"/>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row>
    <row r="374" spans="1:57">
      <c r="A374" s="1"/>
      <c r="G374" s="1"/>
      <c r="H374" s="1"/>
      <c r="I374" s="1"/>
      <c r="J374" s="1"/>
      <c r="K374" s="1"/>
      <c r="L374" s="1"/>
      <c r="M374" s="1"/>
      <c r="N374" s="3"/>
      <c r="O374" s="3"/>
      <c r="P374" s="3"/>
      <c r="Q374" s="3"/>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row>
    <row r="375" spans="1:57">
      <c r="A375" s="1"/>
      <c r="G375" s="1"/>
      <c r="H375" s="1"/>
      <c r="I375" s="1"/>
      <c r="J375" s="1"/>
      <c r="K375" s="1"/>
      <c r="L375" s="1"/>
      <c r="M375" s="1"/>
      <c r="N375" s="3"/>
      <c r="O375" s="3"/>
      <c r="P375" s="3"/>
      <c r="Q375" s="3"/>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row>
    <row r="376" spans="1:57">
      <c r="A376" s="1"/>
      <c r="G376" s="1"/>
      <c r="H376" s="1"/>
      <c r="I376" s="1"/>
      <c r="J376" s="1"/>
      <c r="K376" s="1"/>
      <c r="L376" s="1"/>
      <c r="M376" s="1"/>
      <c r="N376" s="3"/>
      <c r="O376" s="3"/>
      <c r="P376" s="3"/>
      <c r="Q376" s="3"/>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row>
    <row r="377" spans="1:57">
      <c r="A377" s="1"/>
      <c r="G377" s="1"/>
      <c r="H377" s="1"/>
      <c r="I377" s="1"/>
      <c r="J377" s="1"/>
      <c r="K377" s="1"/>
      <c r="L377" s="1"/>
      <c r="M377" s="1"/>
      <c r="N377" s="3"/>
      <c r="O377" s="3"/>
      <c r="P377" s="3"/>
      <c r="Q377" s="3"/>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row>
    <row r="378" spans="1:57">
      <c r="A378" s="1"/>
      <c r="G378" s="1"/>
      <c r="H378" s="1"/>
      <c r="I378" s="1"/>
      <c r="J378" s="1"/>
      <c r="K378" s="1"/>
      <c r="L378" s="1"/>
      <c r="M378" s="1"/>
      <c r="N378" s="3"/>
      <c r="O378" s="3"/>
      <c r="P378" s="3"/>
      <c r="Q378" s="3"/>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row>
    <row r="379" spans="1:57">
      <c r="A379" s="1"/>
      <c r="G379" s="1"/>
      <c r="H379" s="1"/>
      <c r="I379" s="1"/>
      <c r="J379" s="1"/>
      <c r="K379" s="1"/>
      <c r="L379" s="1"/>
      <c r="M379" s="1"/>
      <c r="N379" s="3"/>
      <c r="O379" s="3"/>
      <c r="P379" s="3"/>
      <c r="Q379" s="3"/>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row>
    <row r="380" spans="1:57">
      <c r="A380" s="1"/>
      <c r="G380" s="1"/>
      <c r="H380" s="1"/>
      <c r="I380" s="1"/>
      <c r="J380" s="1"/>
      <c r="K380" s="1"/>
      <c r="L380" s="1"/>
      <c r="M380" s="1"/>
      <c r="N380" s="3"/>
      <c r="O380" s="3"/>
      <c r="P380" s="3"/>
      <c r="Q380" s="3"/>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row>
    <row r="381" spans="1:57">
      <c r="G381" s="1"/>
      <c r="H381" s="1"/>
      <c r="I381" s="1"/>
      <c r="J381" s="1"/>
      <c r="K381" s="1"/>
      <c r="L381" s="1"/>
      <c r="M381" s="1"/>
      <c r="N381" s="3"/>
      <c r="O381" s="3"/>
      <c r="P381" s="3"/>
      <c r="Q381" s="3"/>
    </row>
    <row r="382" spans="1:57">
      <c r="G382" s="1"/>
      <c r="H382" s="1"/>
      <c r="I382" s="1"/>
      <c r="J382" s="1"/>
      <c r="K382" s="1"/>
      <c r="L382" s="1"/>
      <c r="M382" s="1"/>
      <c r="N382" s="3"/>
      <c r="O382" s="3"/>
      <c r="P382" s="3"/>
      <c r="Q382" s="3"/>
    </row>
    <row r="383" spans="1:57">
      <c r="G383" s="1"/>
      <c r="H383" s="1"/>
      <c r="I383" s="1"/>
      <c r="J383" s="1"/>
      <c r="K383" s="1"/>
      <c r="L383" s="1"/>
      <c r="M383" s="1"/>
      <c r="N383" s="3"/>
      <c r="O383" s="3"/>
      <c r="P383" s="3"/>
      <c r="Q383" s="3"/>
    </row>
    <row r="384" spans="1:57">
      <c r="G384" s="1"/>
      <c r="H384" s="1"/>
      <c r="I384" s="1"/>
      <c r="J384" s="1"/>
      <c r="K384" s="1"/>
      <c r="L384" s="1"/>
      <c r="M384" s="1"/>
      <c r="N384" s="3"/>
      <c r="O384" s="3"/>
      <c r="P384" s="3"/>
      <c r="Q384" s="3"/>
    </row>
    <row r="385" spans="7:17">
      <c r="G385" s="1"/>
      <c r="H385" s="1"/>
      <c r="I385" s="1"/>
      <c r="J385" s="1"/>
      <c r="K385" s="1"/>
      <c r="L385" s="1"/>
      <c r="M385" s="1"/>
      <c r="N385" s="3"/>
      <c r="O385" s="3"/>
      <c r="P385" s="3"/>
      <c r="Q385" s="3"/>
    </row>
    <row r="386" spans="7:17">
      <c r="G386" s="1"/>
      <c r="H386" s="1"/>
      <c r="I386" s="1"/>
      <c r="J386" s="1"/>
      <c r="K386" s="1"/>
      <c r="L386" s="1"/>
      <c r="M386" s="1"/>
      <c r="N386" s="3"/>
      <c r="O386" s="3"/>
      <c r="P386" s="3"/>
      <c r="Q386" s="3"/>
    </row>
    <row r="387" spans="7:17">
      <c r="G387" s="1"/>
      <c r="H387" s="1"/>
      <c r="I387" s="1"/>
      <c r="J387" s="1"/>
      <c r="K387" s="1"/>
      <c r="L387" s="1"/>
      <c r="M387" s="1"/>
      <c r="N387" s="3"/>
      <c r="O387" s="3"/>
      <c r="P387" s="3"/>
      <c r="Q387" s="3"/>
    </row>
    <row r="388" spans="7:17">
      <c r="G388" s="1"/>
      <c r="H388" s="1"/>
      <c r="I388" s="1"/>
      <c r="J388" s="1"/>
      <c r="K388" s="1"/>
      <c r="L388" s="1"/>
      <c r="M388" s="1"/>
      <c r="N388" s="3"/>
      <c r="O388" s="3"/>
      <c r="P388" s="3"/>
      <c r="Q388" s="3"/>
    </row>
    <row r="389" spans="7:17">
      <c r="G389" s="1"/>
      <c r="H389" s="1"/>
      <c r="I389" s="1"/>
      <c r="J389" s="1"/>
      <c r="K389" s="1"/>
      <c r="L389" s="1"/>
      <c r="M389" s="1"/>
      <c r="N389" s="3"/>
      <c r="O389" s="3"/>
      <c r="P389" s="3"/>
      <c r="Q389" s="3"/>
    </row>
    <row r="390" spans="7:17">
      <c r="G390" s="1"/>
      <c r="H390" s="1"/>
      <c r="I390" s="1"/>
      <c r="J390" s="1"/>
      <c r="K390" s="1"/>
      <c r="L390" s="1"/>
      <c r="M390" s="1"/>
      <c r="N390" s="3"/>
      <c r="O390" s="3"/>
      <c r="P390" s="3"/>
      <c r="Q390" s="3"/>
    </row>
    <row r="391" spans="7:17">
      <c r="G391" s="1"/>
      <c r="H391" s="1"/>
      <c r="I391" s="1"/>
      <c r="J391" s="1"/>
      <c r="K391" s="1"/>
      <c r="L391" s="1"/>
      <c r="M391" s="1"/>
      <c r="N391" s="3"/>
      <c r="O391" s="3"/>
      <c r="P391" s="3"/>
      <c r="Q391" s="3"/>
    </row>
    <row r="392" spans="7:17">
      <c r="G392" s="1"/>
      <c r="H392" s="1"/>
      <c r="I392" s="1"/>
      <c r="J392" s="1"/>
      <c r="K392" s="1"/>
      <c r="L392" s="1"/>
      <c r="M392" s="1"/>
      <c r="N392" s="3"/>
      <c r="O392" s="3"/>
      <c r="P392" s="3"/>
      <c r="Q392" s="3"/>
    </row>
    <row r="393" spans="7:17">
      <c r="G393" s="1"/>
      <c r="H393" s="1"/>
      <c r="I393" s="1"/>
      <c r="J393" s="1"/>
      <c r="K393" s="1"/>
      <c r="L393" s="1"/>
      <c r="M393" s="1"/>
      <c r="N393" s="3"/>
      <c r="O393" s="3"/>
      <c r="P393" s="3"/>
      <c r="Q393" s="3"/>
    </row>
    <row r="394" spans="7:17">
      <c r="G394" s="1"/>
      <c r="H394" s="1"/>
      <c r="I394" s="1"/>
      <c r="J394" s="1"/>
      <c r="K394" s="1"/>
      <c r="L394" s="1"/>
      <c r="M394" s="1"/>
      <c r="N394" s="3"/>
      <c r="O394" s="3"/>
      <c r="P394" s="3"/>
      <c r="Q394" s="3"/>
    </row>
    <row r="395" spans="7:17">
      <c r="G395" s="1"/>
      <c r="H395" s="1"/>
      <c r="I395" s="1"/>
      <c r="J395" s="1"/>
      <c r="K395" s="1"/>
      <c r="L395" s="1"/>
      <c r="M395" s="1"/>
      <c r="N395" s="3"/>
      <c r="O395" s="3"/>
      <c r="P395" s="3"/>
      <c r="Q395" s="3"/>
    </row>
    <row r="396" spans="7:17">
      <c r="G396" s="1"/>
      <c r="H396" s="1"/>
      <c r="I396" s="1"/>
      <c r="J396" s="1"/>
      <c r="K396" s="1"/>
      <c r="L396" s="1"/>
      <c r="M396" s="1"/>
      <c r="N396" s="3"/>
      <c r="O396" s="3"/>
      <c r="P396" s="3"/>
      <c r="Q396" s="3"/>
    </row>
    <row r="397" spans="7:17">
      <c r="G397" s="1"/>
      <c r="H397" s="1"/>
      <c r="I397" s="1"/>
      <c r="J397" s="1"/>
      <c r="K397" s="1"/>
      <c r="L397" s="1"/>
      <c r="M397" s="1"/>
      <c r="N397" s="3"/>
      <c r="O397" s="3"/>
      <c r="P397" s="3"/>
      <c r="Q397" s="3"/>
    </row>
    <row r="398" spans="7:17">
      <c r="G398" s="1"/>
      <c r="H398" s="1"/>
      <c r="I398" s="1"/>
      <c r="J398" s="1"/>
      <c r="K398" s="1"/>
      <c r="L398" s="1"/>
      <c r="M398" s="1"/>
      <c r="N398" s="3"/>
      <c r="O398" s="3"/>
      <c r="P398" s="3"/>
      <c r="Q398" s="3"/>
    </row>
    <row r="399" spans="7:17">
      <c r="G399" s="1"/>
      <c r="H399" s="1"/>
      <c r="I399" s="1"/>
      <c r="J399" s="1"/>
      <c r="K399" s="1"/>
      <c r="L399" s="1"/>
      <c r="M399" s="1"/>
      <c r="N399" s="3"/>
      <c r="O399" s="3"/>
      <c r="P399" s="3"/>
      <c r="Q399" s="3"/>
    </row>
    <row r="400" spans="7:17">
      <c r="G400" s="1"/>
      <c r="H400" s="1"/>
      <c r="I400" s="1"/>
      <c r="J400" s="1"/>
      <c r="K400" s="1"/>
      <c r="L400" s="1"/>
      <c r="M400" s="1"/>
      <c r="N400" s="3"/>
      <c r="O400" s="3"/>
      <c r="P400" s="3"/>
      <c r="Q400" s="3"/>
    </row>
    <row r="401" spans="7:17">
      <c r="G401" s="1"/>
      <c r="H401" s="1"/>
      <c r="I401" s="1"/>
      <c r="J401" s="1"/>
      <c r="K401" s="1"/>
      <c r="L401" s="1"/>
      <c r="M401" s="1"/>
      <c r="N401" s="3"/>
      <c r="O401" s="3"/>
      <c r="P401" s="3"/>
      <c r="Q401" s="3"/>
    </row>
    <row r="402" spans="7:17">
      <c r="G402" s="1"/>
      <c r="H402" s="1"/>
      <c r="I402" s="1"/>
      <c r="J402" s="1"/>
      <c r="K402" s="1"/>
      <c r="L402" s="1"/>
      <c r="M402" s="1"/>
      <c r="N402" s="3"/>
      <c r="O402" s="3"/>
      <c r="P402" s="3"/>
      <c r="Q402" s="3"/>
    </row>
    <row r="403" spans="7:17">
      <c r="G403" s="1"/>
      <c r="H403" s="1"/>
      <c r="I403" s="1"/>
      <c r="J403" s="1"/>
      <c r="K403" s="1"/>
      <c r="L403" s="1"/>
      <c r="M403" s="1"/>
      <c r="N403" s="3"/>
      <c r="O403" s="3"/>
      <c r="P403" s="3"/>
      <c r="Q403" s="3"/>
    </row>
    <row r="404" spans="7:17">
      <c r="G404" s="1"/>
      <c r="H404" s="1"/>
      <c r="I404" s="1"/>
      <c r="J404" s="1"/>
      <c r="K404" s="1"/>
      <c r="L404" s="1"/>
      <c r="M404" s="1"/>
      <c r="N404" s="3"/>
      <c r="O404" s="3"/>
      <c r="P404" s="3"/>
      <c r="Q404" s="3"/>
    </row>
    <row r="405" spans="7:17">
      <c r="G405" s="1"/>
      <c r="H405" s="1"/>
      <c r="I405" s="1"/>
      <c r="J405" s="1"/>
      <c r="K405" s="1"/>
      <c r="L405" s="1"/>
      <c r="M405" s="1"/>
      <c r="N405" s="3"/>
      <c r="O405" s="3"/>
      <c r="P405" s="3"/>
      <c r="Q405" s="3"/>
    </row>
    <row r="406" spans="7:17">
      <c r="G406" s="1"/>
      <c r="H406" s="1"/>
      <c r="I406" s="1"/>
      <c r="J406" s="1"/>
      <c r="K406" s="1"/>
      <c r="L406" s="1"/>
      <c r="M406" s="1"/>
      <c r="N406" s="3"/>
      <c r="O406" s="3"/>
      <c r="P406" s="3"/>
      <c r="Q406" s="3"/>
    </row>
    <row r="407" spans="7:17">
      <c r="G407" s="1"/>
      <c r="H407" s="1"/>
      <c r="I407" s="1"/>
      <c r="J407" s="1"/>
      <c r="K407" s="1"/>
      <c r="L407" s="1"/>
      <c r="M407" s="1"/>
      <c r="N407" s="3"/>
      <c r="O407" s="3"/>
      <c r="P407" s="3"/>
      <c r="Q407" s="3"/>
    </row>
    <row r="408" spans="7:17">
      <c r="G408" s="1"/>
      <c r="H408" s="1"/>
      <c r="I408" s="1"/>
      <c r="J408" s="1"/>
      <c r="K408" s="1"/>
      <c r="L408" s="1"/>
      <c r="M408" s="1"/>
      <c r="N408" s="3"/>
      <c r="O408" s="3"/>
      <c r="P408" s="3"/>
      <c r="Q408" s="3"/>
    </row>
    <row r="409" spans="7:17">
      <c r="G409" s="1"/>
      <c r="H409" s="1"/>
      <c r="I409" s="1"/>
      <c r="J409" s="1"/>
      <c r="K409" s="1"/>
      <c r="L409" s="1"/>
      <c r="M409" s="1"/>
      <c r="N409" s="3"/>
      <c r="O409" s="3"/>
      <c r="P409" s="3"/>
      <c r="Q409" s="3"/>
    </row>
    <row r="410" spans="7:17">
      <c r="G410" s="1"/>
      <c r="H410" s="1"/>
      <c r="I410" s="1"/>
      <c r="J410" s="1"/>
      <c r="K410" s="1"/>
      <c r="L410" s="1"/>
      <c r="M410" s="1"/>
      <c r="N410" s="3"/>
      <c r="O410" s="3"/>
      <c r="P410" s="3"/>
      <c r="Q410" s="3"/>
    </row>
    <row r="411" spans="7:17">
      <c r="G411" s="1"/>
      <c r="H411" s="1"/>
      <c r="I411" s="1"/>
      <c r="J411" s="1"/>
      <c r="K411" s="1"/>
      <c r="L411" s="1"/>
      <c r="M411" s="1"/>
      <c r="N411" s="3"/>
      <c r="O411" s="3"/>
      <c r="P411" s="3"/>
      <c r="Q411" s="3"/>
    </row>
    <row r="412" spans="7:17">
      <c r="G412" s="1"/>
      <c r="H412" s="1"/>
      <c r="I412" s="1"/>
      <c r="J412" s="1"/>
      <c r="K412" s="1"/>
      <c r="L412" s="1"/>
      <c r="M412" s="1"/>
      <c r="N412" s="3"/>
      <c r="O412" s="3"/>
      <c r="P412" s="3"/>
      <c r="Q412" s="3"/>
    </row>
    <row r="413" spans="7:17">
      <c r="G413" s="1"/>
      <c r="H413" s="1"/>
      <c r="I413" s="1"/>
      <c r="J413" s="1"/>
      <c r="K413" s="1"/>
      <c r="L413" s="1"/>
      <c r="M413" s="1"/>
      <c r="N413" s="3"/>
      <c r="O413" s="3"/>
      <c r="P413" s="3"/>
      <c r="Q413" s="3"/>
    </row>
    <row r="414" spans="7:17">
      <c r="G414" s="1"/>
      <c r="H414" s="1"/>
      <c r="I414" s="1"/>
      <c r="J414" s="1"/>
      <c r="K414" s="1"/>
      <c r="L414" s="1"/>
      <c r="M414" s="1"/>
      <c r="N414" s="3"/>
      <c r="O414" s="3"/>
      <c r="P414" s="3"/>
      <c r="Q414" s="3"/>
    </row>
    <row r="415" spans="7:17">
      <c r="G415" s="1"/>
      <c r="H415" s="1"/>
      <c r="I415" s="1"/>
      <c r="J415" s="1"/>
      <c r="K415" s="1"/>
      <c r="L415" s="1"/>
      <c r="M415" s="1"/>
      <c r="N415" s="3"/>
      <c r="O415" s="3"/>
      <c r="P415" s="3"/>
      <c r="Q415" s="3"/>
    </row>
    <row r="416" spans="7:17">
      <c r="G416" s="1"/>
      <c r="H416" s="1"/>
      <c r="I416" s="1"/>
      <c r="J416" s="1"/>
      <c r="K416" s="1"/>
      <c r="L416" s="1"/>
      <c r="M416" s="1"/>
      <c r="N416" s="3"/>
      <c r="O416" s="3"/>
      <c r="P416" s="3"/>
      <c r="Q416" s="3"/>
    </row>
    <row r="417" spans="7:17">
      <c r="G417" s="1"/>
      <c r="H417" s="1"/>
      <c r="I417" s="1"/>
      <c r="J417" s="1"/>
      <c r="K417" s="1"/>
      <c r="L417" s="1"/>
      <c r="M417" s="1"/>
      <c r="N417" s="3"/>
      <c r="O417" s="3"/>
      <c r="P417" s="3"/>
      <c r="Q417" s="3"/>
    </row>
    <row r="418" spans="7:17">
      <c r="G418" s="1"/>
      <c r="H418" s="1"/>
      <c r="I418" s="1"/>
      <c r="J418" s="1"/>
      <c r="K418" s="1"/>
      <c r="L418" s="1"/>
      <c r="M418" s="1"/>
      <c r="N418" s="3"/>
      <c r="O418" s="3"/>
      <c r="P418" s="3"/>
      <c r="Q418" s="3"/>
    </row>
    <row r="419" spans="7:17">
      <c r="G419" s="1"/>
      <c r="H419" s="1"/>
      <c r="I419" s="1"/>
      <c r="J419" s="1"/>
      <c r="K419" s="1"/>
      <c r="L419" s="1"/>
      <c r="M419" s="1"/>
      <c r="N419" s="3"/>
      <c r="O419" s="3"/>
      <c r="P419" s="3"/>
      <c r="Q419" s="3"/>
    </row>
    <row r="420" spans="7:17">
      <c r="G420" s="1"/>
      <c r="H420" s="1"/>
      <c r="I420" s="1"/>
      <c r="J420" s="1"/>
      <c r="K420" s="1"/>
      <c r="L420" s="1"/>
      <c r="M420" s="1"/>
      <c r="N420" s="3"/>
      <c r="O420" s="3"/>
      <c r="P420" s="3"/>
      <c r="Q420" s="3"/>
    </row>
    <row r="421" spans="7:17">
      <c r="G421" s="1"/>
      <c r="H421" s="1"/>
      <c r="I421" s="1"/>
      <c r="J421" s="1"/>
      <c r="K421" s="1"/>
      <c r="L421" s="1"/>
      <c r="M421" s="1"/>
      <c r="N421" s="3"/>
      <c r="O421" s="3"/>
      <c r="P421" s="3"/>
      <c r="Q421" s="3"/>
    </row>
    <row r="422" spans="7:17">
      <c r="G422" s="1"/>
      <c r="H422" s="1"/>
      <c r="I422" s="1"/>
      <c r="J422" s="1"/>
      <c r="K422" s="1"/>
      <c r="L422" s="1"/>
      <c r="M422" s="1"/>
      <c r="N422" s="3"/>
      <c r="O422" s="3"/>
      <c r="P422" s="3"/>
      <c r="Q422" s="3"/>
    </row>
    <row r="423" spans="7:17">
      <c r="G423" s="1"/>
      <c r="H423" s="1"/>
      <c r="I423" s="1"/>
      <c r="J423" s="1"/>
      <c r="K423" s="1"/>
      <c r="L423" s="1"/>
      <c r="M423" s="1"/>
      <c r="N423" s="3"/>
      <c r="O423" s="3"/>
      <c r="P423" s="3"/>
      <c r="Q423" s="3"/>
    </row>
    <row r="424" spans="7:17">
      <c r="G424" s="1"/>
      <c r="H424" s="1"/>
      <c r="I424" s="1"/>
      <c r="J424" s="1"/>
      <c r="K424" s="1"/>
      <c r="L424" s="1"/>
      <c r="M424" s="1"/>
      <c r="N424" s="3"/>
      <c r="O424" s="3"/>
      <c r="P424" s="3"/>
      <c r="Q424" s="3"/>
    </row>
    <row r="425" spans="7:17">
      <c r="G425" s="1"/>
      <c r="H425" s="1"/>
      <c r="I425" s="1"/>
      <c r="J425" s="1"/>
      <c r="K425" s="1"/>
      <c r="L425" s="1"/>
      <c r="M425" s="1"/>
      <c r="N425" s="3"/>
      <c r="O425" s="3"/>
      <c r="P425" s="3"/>
      <c r="Q425" s="3"/>
    </row>
    <row r="426" spans="7:17">
      <c r="G426" s="1"/>
      <c r="H426" s="1"/>
      <c r="I426" s="1"/>
      <c r="J426" s="1"/>
      <c r="K426" s="1"/>
      <c r="L426" s="1"/>
      <c r="M426" s="1"/>
      <c r="N426" s="3"/>
      <c r="O426" s="3"/>
      <c r="P426" s="3"/>
      <c r="Q426" s="3"/>
    </row>
    <row r="427" spans="7:17">
      <c r="G427" s="1"/>
      <c r="H427" s="1"/>
      <c r="I427" s="1"/>
      <c r="J427" s="1"/>
      <c r="K427" s="1"/>
      <c r="L427" s="1"/>
      <c r="M427" s="1"/>
      <c r="N427" s="3"/>
      <c r="O427" s="3"/>
      <c r="P427" s="3"/>
      <c r="Q427" s="3"/>
    </row>
    <row r="428" spans="7:17">
      <c r="G428" s="1"/>
      <c r="H428" s="1"/>
      <c r="I428" s="1"/>
      <c r="J428" s="1"/>
      <c r="K428" s="1"/>
      <c r="L428" s="1"/>
      <c r="M428" s="1"/>
      <c r="N428" s="3"/>
      <c r="O428" s="3"/>
      <c r="P428" s="3"/>
      <c r="Q428" s="3"/>
    </row>
    <row r="429" spans="7:17">
      <c r="G429" s="1"/>
      <c r="H429" s="1"/>
      <c r="I429" s="1"/>
      <c r="J429" s="1"/>
      <c r="K429" s="1"/>
      <c r="L429" s="1"/>
      <c r="M429" s="1"/>
      <c r="N429" s="3"/>
      <c r="O429" s="3"/>
      <c r="P429" s="3"/>
      <c r="Q429" s="3"/>
    </row>
    <row r="430" spans="7:17">
      <c r="G430" s="1"/>
      <c r="H430" s="1"/>
      <c r="I430" s="1"/>
      <c r="J430" s="1"/>
      <c r="K430" s="1"/>
      <c r="L430" s="1"/>
      <c r="M430" s="1"/>
      <c r="N430" s="3"/>
      <c r="O430" s="3"/>
      <c r="P430" s="3"/>
      <c r="Q430" s="3"/>
    </row>
    <row r="431" spans="7:17">
      <c r="G431" s="1"/>
      <c r="H431" s="1"/>
      <c r="I431" s="1"/>
      <c r="J431" s="1"/>
      <c r="K431" s="1"/>
      <c r="L431" s="1"/>
      <c r="M431" s="1"/>
      <c r="N431" s="3"/>
      <c r="O431" s="3"/>
      <c r="P431" s="3"/>
      <c r="Q431" s="3"/>
    </row>
    <row r="432" spans="7:17">
      <c r="G432" s="1"/>
      <c r="H432" s="1"/>
      <c r="I432" s="1"/>
      <c r="J432" s="1"/>
      <c r="K432" s="1"/>
      <c r="L432" s="1"/>
      <c r="M432" s="1"/>
      <c r="N432" s="3"/>
      <c r="O432" s="3"/>
      <c r="P432" s="3"/>
      <c r="Q432" s="3"/>
    </row>
    <row r="433" spans="7:17">
      <c r="G433" s="1"/>
      <c r="H433" s="1"/>
      <c r="I433" s="1"/>
      <c r="J433" s="1"/>
      <c r="K433" s="1"/>
      <c r="L433" s="1"/>
      <c r="M433" s="1"/>
      <c r="N433" s="3"/>
      <c r="O433" s="3"/>
      <c r="P433" s="3"/>
      <c r="Q433" s="3"/>
    </row>
    <row r="434" spans="7:17">
      <c r="G434" s="1"/>
      <c r="H434" s="1"/>
      <c r="I434" s="1"/>
      <c r="J434" s="1"/>
      <c r="K434" s="1"/>
      <c r="L434" s="1"/>
      <c r="M434" s="1"/>
      <c r="N434" s="3"/>
      <c r="O434" s="3"/>
      <c r="P434" s="3"/>
      <c r="Q434" s="3"/>
    </row>
    <row r="435" spans="7:17">
      <c r="G435" s="1"/>
      <c r="H435" s="1"/>
      <c r="I435" s="1"/>
      <c r="J435" s="1"/>
      <c r="K435" s="1"/>
      <c r="L435" s="1"/>
      <c r="M435" s="1"/>
      <c r="N435" s="3"/>
      <c r="O435" s="3"/>
      <c r="P435" s="3"/>
      <c r="Q435" s="3"/>
    </row>
    <row r="436" spans="7:17">
      <c r="G436" s="1"/>
      <c r="H436" s="1"/>
      <c r="I436" s="1"/>
      <c r="J436" s="1"/>
      <c r="K436" s="1"/>
      <c r="L436" s="1"/>
      <c r="M436" s="1"/>
      <c r="N436" s="3"/>
      <c r="O436" s="3"/>
      <c r="P436" s="3"/>
      <c r="Q436" s="3"/>
    </row>
    <row r="437" spans="7:17">
      <c r="G437" s="1"/>
      <c r="H437" s="1"/>
      <c r="I437" s="1"/>
      <c r="J437" s="1"/>
      <c r="K437" s="1"/>
      <c r="L437" s="1"/>
      <c r="M437" s="1"/>
      <c r="N437" s="3"/>
      <c r="O437" s="3"/>
      <c r="P437" s="3"/>
      <c r="Q437" s="3"/>
    </row>
    <row r="438" spans="7:17">
      <c r="G438" s="1"/>
      <c r="H438" s="1"/>
      <c r="I438" s="1"/>
      <c r="J438" s="1"/>
      <c r="K438" s="1"/>
      <c r="L438" s="1"/>
      <c r="M438" s="1"/>
      <c r="N438" s="3"/>
      <c r="O438" s="3"/>
      <c r="P438" s="3"/>
      <c r="Q438" s="3"/>
    </row>
    <row r="439" spans="7:17">
      <c r="G439" s="1"/>
      <c r="H439" s="1"/>
      <c r="I439" s="1"/>
      <c r="J439" s="1"/>
      <c r="K439" s="1"/>
      <c r="L439" s="1"/>
      <c r="M439" s="1"/>
      <c r="N439" s="3"/>
      <c r="O439" s="3"/>
      <c r="P439" s="3"/>
      <c r="Q439" s="3"/>
    </row>
    <row r="440" spans="7:17">
      <c r="G440" s="1"/>
      <c r="H440" s="1"/>
      <c r="I440" s="1"/>
      <c r="J440" s="1"/>
      <c r="K440" s="1"/>
      <c r="L440" s="1"/>
      <c r="M440" s="1"/>
      <c r="N440" s="3"/>
      <c r="O440" s="3"/>
      <c r="P440" s="3"/>
      <c r="Q440" s="3"/>
    </row>
    <row r="441" spans="7:17">
      <c r="G441" s="1"/>
      <c r="H441" s="1"/>
      <c r="I441" s="1"/>
      <c r="J441" s="1"/>
      <c r="K441" s="1"/>
      <c r="L441" s="1"/>
      <c r="M441" s="1"/>
      <c r="N441" s="3"/>
      <c r="O441" s="3"/>
      <c r="P441" s="3"/>
      <c r="Q441" s="3"/>
    </row>
    <row r="442" spans="7:17">
      <c r="G442" s="1"/>
      <c r="H442" s="1"/>
      <c r="I442" s="1"/>
      <c r="J442" s="1"/>
      <c r="K442" s="1"/>
      <c r="L442" s="1"/>
      <c r="M442" s="1"/>
      <c r="N442" s="3"/>
      <c r="O442" s="3"/>
      <c r="P442" s="3"/>
      <c r="Q442" s="3"/>
    </row>
    <row r="443" spans="7:17">
      <c r="G443" s="1"/>
      <c r="H443" s="1"/>
      <c r="I443" s="1"/>
      <c r="J443" s="1"/>
      <c r="K443" s="1"/>
      <c r="L443" s="1"/>
      <c r="M443" s="1"/>
      <c r="N443" s="3"/>
      <c r="O443" s="3"/>
      <c r="P443" s="3"/>
      <c r="Q443" s="3"/>
    </row>
    <row r="444" spans="7:17">
      <c r="G444" s="1"/>
      <c r="H444" s="1"/>
      <c r="I444" s="1"/>
      <c r="J444" s="1"/>
      <c r="K444" s="1"/>
      <c r="L444" s="1"/>
      <c r="M444" s="1"/>
      <c r="N444" s="3"/>
      <c r="O444" s="3"/>
      <c r="P444" s="3"/>
      <c r="Q444" s="3"/>
    </row>
    <row r="445" spans="7:17">
      <c r="G445" s="1"/>
      <c r="H445" s="1"/>
      <c r="I445" s="1"/>
      <c r="J445" s="1"/>
      <c r="K445" s="1"/>
      <c r="L445" s="1"/>
      <c r="M445" s="1"/>
      <c r="N445" s="3"/>
      <c r="O445" s="3"/>
      <c r="P445" s="3"/>
      <c r="Q445" s="3"/>
    </row>
    <row r="446" spans="7:17">
      <c r="G446" s="1"/>
      <c r="H446" s="1"/>
      <c r="I446" s="1"/>
      <c r="J446" s="1"/>
      <c r="K446" s="1"/>
      <c r="L446" s="1"/>
      <c r="M446" s="1"/>
      <c r="N446" s="3"/>
      <c r="O446" s="3"/>
      <c r="P446" s="3"/>
      <c r="Q446" s="3"/>
    </row>
    <row r="447" spans="7:17">
      <c r="G447" s="1"/>
      <c r="H447" s="1"/>
      <c r="I447" s="1"/>
      <c r="J447" s="1"/>
      <c r="K447" s="1"/>
      <c r="L447" s="1"/>
      <c r="M447" s="1"/>
      <c r="N447" s="3"/>
      <c r="O447" s="3"/>
      <c r="P447" s="3"/>
      <c r="Q447" s="3"/>
    </row>
    <row r="448" spans="7:17">
      <c r="G448" s="1"/>
      <c r="H448" s="1"/>
      <c r="I448" s="1"/>
      <c r="J448" s="1"/>
      <c r="K448" s="1"/>
      <c r="L448" s="1"/>
      <c r="M448" s="1"/>
      <c r="N448" s="3"/>
      <c r="O448" s="3"/>
      <c r="P448" s="3"/>
      <c r="Q448" s="3"/>
    </row>
    <row r="449" spans="7:17">
      <c r="G449" s="1"/>
      <c r="H449" s="1"/>
      <c r="I449" s="1"/>
      <c r="J449" s="1"/>
      <c r="K449" s="1"/>
      <c r="L449" s="1"/>
      <c r="M449" s="1"/>
      <c r="N449" s="3"/>
      <c r="O449" s="3"/>
      <c r="P449" s="3"/>
      <c r="Q449" s="3"/>
    </row>
    <row r="450" spans="7:17">
      <c r="G450" s="1"/>
      <c r="H450" s="1"/>
      <c r="I450" s="1"/>
      <c r="J450" s="1"/>
      <c r="K450" s="1"/>
      <c r="L450" s="1"/>
      <c r="M450" s="1"/>
      <c r="N450" s="3"/>
      <c r="O450" s="3"/>
      <c r="P450" s="3"/>
      <c r="Q450" s="3"/>
    </row>
    <row r="451" spans="7:17">
      <c r="G451" s="1"/>
      <c r="H451" s="1"/>
      <c r="I451" s="1"/>
      <c r="J451" s="1"/>
      <c r="K451" s="1"/>
      <c r="L451" s="1"/>
      <c r="M451" s="1"/>
      <c r="N451" s="3"/>
      <c r="O451" s="3"/>
      <c r="P451" s="3"/>
      <c r="Q451" s="3"/>
    </row>
    <row r="452" spans="7:17">
      <c r="G452" s="1"/>
      <c r="H452" s="1"/>
      <c r="I452" s="1"/>
      <c r="J452" s="1"/>
      <c r="K452" s="1"/>
      <c r="L452" s="1"/>
      <c r="M452" s="1"/>
      <c r="N452" s="3"/>
      <c r="O452" s="3"/>
      <c r="P452" s="3"/>
      <c r="Q452" s="3"/>
    </row>
    <row r="453" spans="7:17">
      <c r="G453" s="1"/>
      <c r="H453" s="1"/>
      <c r="I453" s="1"/>
      <c r="J453" s="1"/>
      <c r="K453" s="1"/>
      <c r="L453" s="1"/>
      <c r="M453" s="1"/>
      <c r="N453" s="3"/>
      <c r="O453" s="3"/>
      <c r="P453" s="3"/>
      <c r="Q453" s="3"/>
    </row>
    <row r="454" spans="7:17">
      <c r="G454" s="1"/>
      <c r="H454" s="1"/>
      <c r="I454" s="1"/>
      <c r="J454" s="1"/>
      <c r="K454" s="1"/>
      <c r="L454" s="1"/>
      <c r="M454" s="1"/>
      <c r="N454" s="3"/>
      <c r="O454" s="3"/>
      <c r="P454" s="3"/>
      <c r="Q454" s="3"/>
    </row>
    <row r="455" spans="7:17">
      <c r="G455" s="1"/>
      <c r="H455" s="1"/>
      <c r="I455" s="1"/>
      <c r="J455" s="1"/>
      <c r="K455" s="1"/>
      <c r="L455" s="1"/>
      <c r="M455" s="1"/>
      <c r="N455" s="3"/>
      <c r="O455" s="3"/>
      <c r="P455" s="3"/>
      <c r="Q455" s="3"/>
    </row>
    <row r="456" spans="7:17">
      <c r="G456" s="1"/>
      <c r="H456" s="1"/>
      <c r="I456" s="1"/>
      <c r="J456" s="1"/>
      <c r="K456" s="1"/>
      <c r="L456" s="1"/>
      <c r="M456" s="1"/>
      <c r="N456" s="3"/>
      <c r="O456" s="3"/>
      <c r="P456" s="3"/>
      <c r="Q456" s="3"/>
    </row>
    <row r="457" spans="7:17">
      <c r="G457" s="1"/>
      <c r="H457" s="1"/>
      <c r="I457" s="1"/>
      <c r="J457" s="1"/>
      <c r="K457" s="1"/>
      <c r="L457" s="1"/>
      <c r="M457" s="1"/>
      <c r="N457" s="3"/>
      <c r="O457" s="3"/>
      <c r="P457" s="3"/>
      <c r="Q457" s="3"/>
    </row>
    <row r="458" spans="7:17">
      <c r="G458" s="1"/>
      <c r="H458" s="1"/>
      <c r="I458" s="1"/>
      <c r="J458" s="1"/>
      <c r="K458" s="1"/>
      <c r="L458" s="1"/>
      <c r="M458" s="1"/>
      <c r="N458" s="3"/>
      <c r="O458" s="3"/>
      <c r="P458" s="3"/>
      <c r="Q458" s="3"/>
    </row>
    <row r="459" spans="7:17">
      <c r="G459" s="1"/>
      <c r="H459" s="1"/>
      <c r="I459" s="1"/>
      <c r="J459" s="1"/>
      <c r="K459" s="1"/>
      <c r="L459" s="1"/>
      <c r="M459" s="1"/>
      <c r="N459" s="3"/>
      <c r="O459" s="3"/>
      <c r="P459" s="3"/>
      <c r="Q459" s="3"/>
    </row>
    <row r="460" spans="7:17">
      <c r="G460" s="1"/>
      <c r="H460" s="1"/>
      <c r="I460" s="1"/>
      <c r="J460" s="1"/>
      <c r="K460" s="1"/>
      <c r="L460" s="1"/>
      <c r="M460" s="1"/>
      <c r="N460" s="3"/>
      <c r="O460" s="3"/>
      <c r="P460" s="3"/>
      <c r="Q460" s="3"/>
    </row>
    <row r="461" spans="7:17">
      <c r="G461" s="1"/>
      <c r="H461" s="1"/>
      <c r="I461" s="1"/>
      <c r="J461" s="1"/>
      <c r="K461" s="1"/>
      <c r="L461" s="1"/>
      <c r="M461" s="1"/>
      <c r="N461" s="3"/>
      <c r="O461" s="3"/>
      <c r="P461" s="3"/>
      <c r="Q461" s="3"/>
    </row>
    <row r="462" spans="7:17">
      <c r="G462" s="1"/>
      <c r="H462" s="1"/>
      <c r="I462" s="1"/>
      <c r="J462" s="1"/>
      <c r="K462" s="1"/>
      <c r="L462" s="1"/>
      <c r="M462" s="1"/>
      <c r="N462" s="3"/>
      <c r="O462" s="3"/>
      <c r="P462" s="3"/>
      <c r="Q462" s="3"/>
    </row>
    <row r="463" spans="7:17">
      <c r="G463" s="1"/>
      <c r="H463" s="1"/>
      <c r="I463" s="1"/>
      <c r="J463" s="1"/>
      <c r="K463" s="1"/>
      <c r="L463" s="1"/>
      <c r="M463" s="1"/>
      <c r="N463" s="3"/>
      <c r="O463" s="3"/>
      <c r="P463" s="3"/>
      <c r="Q463" s="3"/>
    </row>
    <row r="464" spans="7:17">
      <c r="G464" s="1"/>
      <c r="H464" s="1"/>
      <c r="I464" s="1"/>
      <c r="J464" s="1"/>
      <c r="K464" s="1"/>
      <c r="L464" s="1"/>
      <c r="M464" s="1"/>
      <c r="N464" s="3"/>
      <c r="O464" s="3"/>
      <c r="P464" s="3"/>
      <c r="Q464" s="3"/>
    </row>
    <row r="465" spans="7:17">
      <c r="G465" s="1"/>
      <c r="H465" s="1"/>
      <c r="I465" s="1"/>
      <c r="J465" s="1"/>
      <c r="K465" s="1"/>
      <c r="L465" s="1"/>
      <c r="M465" s="1"/>
      <c r="N465" s="3"/>
      <c r="O465" s="3"/>
      <c r="P465" s="3"/>
      <c r="Q465" s="3"/>
    </row>
    <row r="466" spans="7:17">
      <c r="G466" s="1"/>
      <c r="H466" s="1"/>
      <c r="I466" s="1"/>
      <c r="J466" s="1"/>
      <c r="K466" s="1"/>
      <c r="L466" s="1"/>
      <c r="M466" s="1"/>
      <c r="N466" s="3"/>
      <c r="O466" s="3"/>
      <c r="P466" s="3"/>
      <c r="Q466" s="3"/>
    </row>
    <row r="467" spans="7:17">
      <c r="G467" s="1"/>
      <c r="H467" s="1"/>
      <c r="I467" s="1"/>
      <c r="J467" s="1"/>
      <c r="K467" s="1"/>
      <c r="L467" s="1"/>
      <c r="M467" s="1"/>
      <c r="N467" s="3"/>
      <c r="O467" s="3"/>
      <c r="P467" s="3"/>
      <c r="Q467" s="3"/>
    </row>
    <row r="468" spans="7:17">
      <c r="G468" s="1"/>
      <c r="H468" s="1"/>
      <c r="I468" s="1"/>
      <c r="J468" s="1"/>
      <c r="K468" s="1"/>
      <c r="L468" s="1"/>
      <c r="M468" s="1"/>
      <c r="N468" s="3"/>
      <c r="O468" s="3"/>
      <c r="P468" s="3"/>
      <c r="Q468" s="3"/>
    </row>
    <row r="469" spans="7:17">
      <c r="G469" s="1"/>
      <c r="H469" s="1"/>
      <c r="I469" s="1"/>
      <c r="J469" s="1"/>
      <c r="K469" s="1"/>
      <c r="L469" s="1"/>
      <c r="M469" s="1"/>
      <c r="N469" s="3"/>
      <c r="O469" s="3"/>
      <c r="P469" s="3"/>
      <c r="Q469" s="3"/>
    </row>
    <row r="470" spans="7:17">
      <c r="G470" s="1"/>
      <c r="H470" s="1"/>
      <c r="I470" s="1"/>
      <c r="J470" s="1"/>
      <c r="K470" s="1"/>
      <c r="L470" s="1"/>
      <c r="M470" s="1"/>
      <c r="N470" s="3"/>
      <c r="O470" s="3"/>
      <c r="P470" s="3"/>
      <c r="Q470" s="3"/>
    </row>
    <row r="471" spans="7:17">
      <c r="G471" s="1"/>
      <c r="H471" s="1"/>
      <c r="I471" s="1"/>
      <c r="J471" s="1"/>
      <c r="K471" s="1"/>
      <c r="L471" s="1"/>
      <c r="M471" s="1"/>
      <c r="N471" s="3"/>
      <c r="O471" s="3"/>
      <c r="P471" s="3"/>
      <c r="Q471" s="3"/>
    </row>
    <row r="472" spans="7:17">
      <c r="G472" s="1"/>
      <c r="H472" s="1"/>
      <c r="I472" s="1"/>
      <c r="J472" s="1"/>
      <c r="K472" s="1"/>
      <c r="L472" s="1"/>
      <c r="M472" s="1"/>
      <c r="N472" s="3"/>
      <c r="O472" s="3"/>
      <c r="P472" s="3"/>
      <c r="Q472" s="3"/>
    </row>
    <row r="473" spans="7:17">
      <c r="G473" s="1"/>
      <c r="H473" s="1"/>
      <c r="I473" s="1"/>
      <c r="J473" s="1"/>
      <c r="K473" s="1"/>
      <c r="L473" s="1"/>
      <c r="M473" s="1"/>
      <c r="N473" s="3"/>
      <c r="O473" s="3"/>
      <c r="P473" s="3"/>
      <c r="Q473" s="3"/>
    </row>
    <row r="474" spans="7:17">
      <c r="G474" s="1"/>
      <c r="H474" s="1"/>
      <c r="I474" s="1"/>
      <c r="J474" s="1"/>
      <c r="K474" s="1"/>
      <c r="L474" s="1"/>
      <c r="M474" s="1"/>
      <c r="N474" s="3"/>
      <c r="O474" s="3"/>
      <c r="P474" s="3"/>
      <c r="Q474" s="3"/>
    </row>
    <row r="475" spans="7:17">
      <c r="G475" s="1"/>
      <c r="H475" s="1"/>
      <c r="I475" s="1"/>
      <c r="J475" s="1"/>
      <c r="K475" s="1"/>
      <c r="L475" s="1"/>
      <c r="M475" s="1"/>
      <c r="N475" s="3"/>
      <c r="O475" s="3"/>
      <c r="P475" s="3"/>
      <c r="Q475" s="3"/>
    </row>
    <row r="476" spans="7:17">
      <c r="G476" s="1"/>
      <c r="H476" s="1"/>
      <c r="I476" s="1"/>
      <c r="J476" s="1"/>
      <c r="K476" s="1"/>
      <c r="L476" s="1"/>
      <c r="M476" s="1"/>
      <c r="N476" s="3"/>
      <c r="O476" s="3"/>
      <c r="P476" s="3"/>
      <c r="Q476" s="3"/>
    </row>
    <row r="477" spans="7:17">
      <c r="G477" s="1"/>
      <c r="H477" s="1"/>
      <c r="I477" s="1"/>
      <c r="J477" s="1"/>
      <c r="K477" s="1"/>
      <c r="L477" s="1"/>
      <c r="M477" s="1"/>
      <c r="N477" s="3"/>
      <c r="O477" s="3"/>
      <c r="P477" s="3"/>
      <c r="Q477" s="3"/>
    </row>
    <row r="478" spans="7:17">
      <c r="G478" s="1"/>
      <c r="H478" s="1"/>
      <c r="I478" s="1"/>
      <c r="J478" s="1"/>
      <c r="K478" s="1"/>
      <c r="L478" s="1"/>
      <c r="M478" s="1"/>
      <c r="N478" s="3"/>
      <c r="O478" s="3"/>
      <c r="P478" s="3"/>
      <c r="Q478" s="3"/>
    </row>
    <row r="479" spans="7:17">
      <c r="G479" s="1"/>
      <c r="H479" s="1"/>
      <c r="I479" s="1"/>
      <c r="J479" s="1"/>
      <c r="K479" s="1"/>
      <c r="L479" s="1"/>
      <c r="M479" s="1"/>
      <c r="N479" s="3"/>
      <c r="O479" s="3"/>
      <c r="P479" s="3"/>
      <c r="Q479" s="3"/>
    </row>
    <row r="480" spans="7:17">
      <c r="G480" s="1"/>
      <c r="H480" s="1"/>
      <c r="I480" s="1"/>
      <c r="J480" s="1"/>
      <c r="K480" s="1"/>
      <c r="L480" s="1"/>
      <c r="M480" s="1"/>
      <c r="N480" s="3"/>
      <c r="O480" s="3"/>
      <c r="P480" s="3"/>
      <c r="Q480" s="3"/>
    </row>
    <row r="481" spans="7:17">
      <c r="G481" s="1"/>
      <c r="H481" s="1"/>
      <c r="I481" s="1"/>
      <c r="J481" s="1"/>
      <c r="K481" s="1"/>
      <c r="L481" s="1"/>
      <c r="M481" s="1"/>
      <c r="N481" s="3"/>
      <c r="O481" s="3"/>
      <c r="P481" s="3"/>
      <c r="Q481" s="3"/>
    </row>
    <row r="482" spans="7:17">
      <c r="G482" s="1"/>
      <c r="H482" s="1"/>
      <c r="I482" s="1"/>
      <c r="J482" s="1"/>
      <c r="K482" s="1"/>
      <c r="L482" s="1"/>
      <c r="M482" s="1"/>
      <c r="N482" s="3"/>
      <c r="O482" s="3"/>
      <c r="P482" s="3"/>
      <c r="Q482" s="3"/>
    </row>
    <row r="483" spans="7:17">
      <c r="G483" s="1"/>
      <c r="H483" s="1"/>
      <c r="I483" s="1"/>
      <c r="J483" s="1"/>
      <c r="K483" s="1"/>
      <c r="L483" s="1"/>
      <c r="M483" s="1"/>
      <c r="N483" s="3"/>
      <c r="O483" s="3"/>
      <c r="P483" s="3"/>
      <c r="Q483" s="3"/>
    </row>
    <row r="484" spans="7:17">
      <c r="G484" s="1"/>
      <c r="H484" s="1"/>
      <c r="I484" s="1"/>
      <c r="J484" s="1"/>
      <c r="K484" s="1"/>
      <c r="L484" s="1"/>
      <c r="M484" s="1"/>
      <c r="N484" s="3"/>
      <c r="O484" s="3"/>
      <c r="P484" s="3"/>
      <c r="Q484" s="3"/>
    </row>
    <row r="485" spans="7:17">
      <c r="G485" s="1"/>
      <c r="H485" s="1"/>
      <c r="I485" s="1"/>
      <c r="J485" s="1"/>
      <c r="K485" s="1"/>
      <c r="L485" s="1"/>
      <c r="M485" s="1"/>
      <c r="N485" s="3"/>
      <c r="O485" s="3"/>
      <c r="P485" s="3"/>
      <c r="Q485" s="3"/>
    </row>
    <row r="486" spans="7:17">
      <c r="G486" s="1"/>
      <c r="H486" s="1"/>
      <c r="I486" s="1"/>
      <c r="J486" s="1"/>
      <c r="K486" s="1"/>
      <c r="L486" s="1"/>
      <c r="M486" s="1"/>
      <c r="N486" s="3"/>
      <c r="O486" s="3"/>
      <c r="P486" s="3"/>
      <c r="Q486" s="3"/>
    </row>
    <row r="487" spans="7:17">
      <c r="G487" s="1"/>
      <c r="H487" s="1"/>
      <c r="I487" s="1"/>
      <c r="J487" s="1"/>
      <c r="K487" s="1"/>
      <c r="L487" s="1"/>
      <c r="M487" s="1"/>
      <c r="N487" s="3"/>
      <c r="O487" s="3"/>
      <c r="P487" s="3"/>
      <c r="Q487" s="3"/>
    </row>
    <row r="488" spans="7:17">
      <c r="G488" s="1"/>
      <c r="H488" s="1"/>
      <c r="I488" s="1"/>
      <c r="J488" s="1"/>
      <c r="K488" s="1"/>
      <c r="L488" s="1"/>
      <c r="M488" s="1"/>
      <c r="N488" s="3"/>
      <c r="O488" s="3"/>
      <c r="P488" s="3"/>
      <c r="Q488" s="3"/>
    </row>
    <row r="489" spans="7:17">
      <c r="G489" s="1"/>
      <c r="H489" s="1"/>
      <c r="I489" s="1"/>
      <c r="J489" s="1"/>
      <c r="K489" s="1"/>
      <c r="L489" s="1"/>
      <c r="M489" s="1"/>
      <c r="N489" s="3"/>
      <c r="O489" s="3"/>
      <c r="P489" s="3"/>
      <c r="Q489" s="3"/>
    </row>
    <row r="490" spans="7:17">
      <c r="G490" s="1"/>
      <c r="H490" s="1"/>
      <c r="I490" s="1"/>
      <c r="J490" s="1"/>
      <c r="K490" s="1"/>
      <c r="L490" s="1"/>
      <c r="M490" s="1"/>
      <c r="N490" s="3"/>
      <c r="O490" s="3"/>
      <c r="P490" s="3"/>
      <c r="Q490" s="3"/>
    </row>
    <row r="491" spans="7:17">
      <c r="G491" s="1"/>
      <c r="H491" s="1"/>
      <c r="I491" s="1"/>
      <c r="J491" s="1"/>
      <c r="K491" s="1"/>
      <c r="L491" s="1"/>
      <c r="M491" s="1"/>
      <c r="N491" s="3"/>
      <c r="O491" s="3"/>
      <c r="P491" s="3"/>
      <c r="Q491" s="3"/>
    </row>
    <row r="492" spans="7:17">
      <c r="G492" s="1"/>
      <c r="H492" s="1"/>
      <c r="I492" s="1"/>
      <c r="J492" s="1"/>
      <c r="K492" s="1"/>
      <c r="L492" s="1"/>
      <c r="M492" s="1"/>
      <c r="N492" s="3"/>
      <c r="O492" s="3"/>
      <c r="P492" s="3"/>
      <c r="Q492" s="3"/>
    </row>
    <row r="493" spans="7:17">
      <c r="G493" s="1"/>
      <c r="H493" s="1"/>
      <c r="I493" s="1"/>
      <c r="J493" s="1"/>
      <c r="K493" s="1"/>
      <c r="L493" s="1"/>
      <c r="M493" s="1"/>
      <c r="N493" s="3"/>
      <c r="O493" s="3"/>
      <c r="P493" s="3"/>
      <c r="Q493" s="3"/>
    </row>
    <row r="494" spans="7:17">
      <c r="G494" s="1"/>
      <c r="H494" s="1"/>
      <c r="I494" s="1"/>
      <c r="J494" s="1"/>
      <c r="K494" s="1"/>
      <c r="L494" s="1"/>
      <c r="M494" s="1"/>
      <c r="N494" s="3"/>
      <c r="O494" s="3"/>
      <c r="P494" s="3"/>
      <c r="Q494" s="3"/>
    </row>
    <row r="495" spans="7:17">
      <c r="G495" s="1"/>
      <c r="H495" s="1"/>
      <c r="I495" s="1"/>
      <c r="J495" s="1"/>
      <c r="K495" s="1"/>
      <c r="L495" s="1"/>
      <c r="M495" s="1"/>
      <c r="N495" s="3"/>
      <c r="O495" s="3"/>
      <c r="P495" s="3"/>
      <c r="Q495" s="3"/>
    </row>
    <row r="496" spans="7:17">
      <c r="G496" s="1"/>
      <c r="H496" s="1"/>
      <c r="I496" s="1"/>
      <c r="J496" s="1"/>
      <c r="K496" s="1"/>
      <c r="L496" s="1"/>
      <c r="M496" s="1"/>
      <c r="N496" s="3"/>
      <c r="O496" s="3"/>
      <c r="P496" s="3"/>
      <c r="Q496" s="3"/>
    </row>
    <row r="497" spans="7:17">
      <c r="G497" s="1"/>
      <c r="H497" s="1"/>
      <c r="I497" s="1"/>
      <c r="J497" s="1"/>
      <c r="K497" s="1"/>
      <c r="L497" s="1"/>
      <c r="M497" s="1"/>
      <c r="N497" s="3"/>
      <c r="O497" s="3"/>
      <c r="P497" s="3"/>
      <c r="Q497" s="3"/>
    </row>
    <row r="498" spans="7:17">
      <c r="G498" s="1"/>
      <c r="H498" s="1"/>
      <c r="I498" s="1"/>
      <c r="J498" s="1"/>
      <c r="K498" s="1"/>
      <c r="L498" s="1"/>
      <c r="M498" s="1"/>
      <c r="N498" s="3"/>
      <c r="O498" s="3"/>
      <c r="P498" s="3"/>
      <c r="Q498" s="3"/>
    </row>
    <row r="499" spans="7:17">
      <c r="G499" s="1"/>
      <c r="H499" s="1"/>
      <c r="I499" s="1"/>
      <c r="J499" s="1"/>
      <c r="K499" s="1"/>
      <c r="L499" s="1"/>
      <c r="M499" s="1"/>
      <c r="N499" s="3"/>
      <c r="O499" s="3"/>
      <c r="P499" s="3"/>
      <c r="Q499" s="3"/>
    </row>
    <row r="500" spans="7:17">
      <c r="G500" s="1"/>
      <c r="H500" s="1"/>
      <c r="I500" s="1"/>
      <c r="J500" s="1"/>
      <c r="K500" s="1"/>
      <c r="L500" s="1"/>
      <c r="M500" s="1"/>
      <c r="N500" s="3"/>
      <c r="O500" s="3"/>
      <c r="P500" s="3"/>
      <c r="Q500" s="3"/>
    </row>
    <row r="501" spans="7:17">
      <c r="G501" s="1"/>
      <c r="H501" s="1"/>
      <c r="I501" s="1"/>
      <c r="J501" s="1"/>
      <c r="K501" s="1"/>
      <c r="L501" s="1"/>
      <c r="M501" s="1"/>
      <c r="N501" s="3"/>
      <c r="O501" s="3"/>
      <c r="P501" s="3"/>
      <c r="Q501" s="3"/>
    </row>
    <row r="502" spans="7:17">
      <c r="G502" s="1"/>
      <c r="H502" s="1"/>
      <c r="I502" s="1"/>
      <c r="J502" s="1"/>
      <c r="K502" s="1"/>
      <c r="L502" s="1"/>
      <c r="M502" s="1"/>
      <c r="N502" s="3"/>
      <c r="O502" s="3"/>
      <c r="P502" s="3"/>
      <c r="Q502" s="3"/>
    </row>
    <row r="503" spans="7:17">
      <c r="G503" s="1"/>
      <c r="H503" s="1"/>
      <c r="I503" s="1"/>
      <c r="J503" s="1"/>
      <c r="K503" s="1"/>
      <c r="L503" s="1"/>
      <c r="M503" s="1"/>
      <c r="N503" s="3"/>
      <c r="O503" s="3"/>
      <c r="P503" s="3"/>
      <c r="Q503" s="3"/>
    </row>
    <row r="504" spans="7:17">
      <c r="G504" s="1"/>
      <c r="H504" s="1"/>
      <c r="I504" s="1"/>
      <c r="J504" s="1"/>
      <c r="K504" s="1"/>
      <c r="L504" s="1"/>
      <c r="M504" s="1"/>
      <c r="N504" s="3"/>
      <c r="O504" s="3"/>
      <c r="P504" s="3"/>
      <c r="Q504" s="3"/>
    </row>
    <row r="505" spans="7:17">
      <c r="G505" s="1"/>
      <c r="H505" s="1"/>
      <c r="I505" s="1"/>
      <c r="J505" s="1"/>
      <c r="K505" s="1"/>
      <c r="L505" s="1"/>
      <c r="M505" s="1"/>
      <c r="N505" s="3"/>
      <c r="O505" s="3"/>
      <c r="P505" s="3"/>
      <c r="Q505" s="3"/>
    </row>
    <row r="506" spans="7:17">
      <c r="G506" s="1"/>
      <c r="H506" s="1"/>
      <c r="I506" s="1"/>
      <c r="J506" s="1"/>
      <c r="K506" s="1"/>
      <c r="L506" s="1"/>
      <c r="M506" s="1"/>
      <c r="N506" s="3"/>
      <c r="O506" s="3"/>
      <c r="P506" s="3"/>
      <c r="Q506" s="3"/>
    </row>
    <row r="507" spans="7:17">
      <c r="G507" s="1"/>
      <c r="H507" s="1"/>
      <c r="I507" s="1"/>
      <c r="J507" s="1"/>
      <c r="K507" s="1"/>
      <c r="L507" s="1"/>
      <c r="M507" s="1"/>
      <c r="N507" s="3"/>
      <c r="O507" s="3"/>
      <c r="P507" s="3"/>
      <c r="Q507" s="3"/>
    </row>
    <row r="508" spans="7:17">
      <c r="G508" s="1"/>
      <c r="H508" s="1"/>
      <c r="I508" s="1"/>
      <c r="J508" s="1"/>
      <c r="K508" s="1"/>
      <c r="L508" s="1"/>
      <c r="M508" s="1"/>
      <c r="N508" s="3"/>
      <c r="O508" s="3"/>
      <c r="P508" s="3"/>
      <c r="Q508" s="3"/>
    </row>
    <row r="509" spans="7:17">
      <c r="G509" s="1"/>
      <c r="H509" s="1"/>
      <c r="I509" s="1"/>
      <c r="J509" s="1"/>
      <c r="K509" s="1"/>
      <c r="L509" s="1"/>
      <c r="M509" s="1"/>
      <c r="N509" s="3"/>
      <c r="O509" s="3"/>
      <c r="P509" s="3"/>
      <c r="Q509" s="3"/>
    </row>
    <row r="510" spans="7:17">
      <c r="G510" s="1"/>
      <c r="H510" s="1"/>
      <c r="I510" s="1"/>
      <c r="J510" s="1"/>
      <c r="K510" s="1"/>
      <c r="L510" s="1"/>
      <c r="M510" s="1"/>
      <c r="N510" s="3"/>
      <c r="O510" s="3"/>
      <c r="P510" s="3"/>
      <c r="Q510" s="3"/>
    </row>
    <row r="511" spans="7:17">
      <c r="G511" s="1"/>
      <c r="H511" s="1"/>
      <c r="I511" s="1"/>
      <c r="J511" s="1"/>
      <c r="K511" s="1"/>
      <c r="L511" s="1"/>
      <c r="M511" s="1"/>
      <c r="N511" s="3"/>
      <c r="O511" s="3"/>
      <c r="P511" s="3"/>
      <c r="Q511" s="3"/>
    </row>
    <row r="512" spans="7:17">
      <c r="G512" s="1"/>
      <c r="H512" s="1"/>
      <c r="I512" s="1"/>
      <c r="J512" s="1"/>
      <c r="K512" s="1"/>
      <c r="L512" s="1"/>
      <c r="M512" s="1"/>
      <c r="N512" s="3"/>
      <c r="O512" s="3"/>
      <c r="P512" s="3"/>
      <c r="Q512" s="3"/>
    </row>
    <row r="513" spans="7:17">
      <c r="G513" s="1"/>
      <c r="H513" s="1"/>
      <c r="I513" s="1"/>
      <c r="J513" s="1"/>
      <c r="K513" s="1"/>
      <c r="L513" s="1"/>
      <c r="M513" s="1"/>
      <c r="N513" s="3"/>
      <c r="O513" s="3"/>
      <c r="P513" s="3"/>
      <c r="Q513" s="3"/>
    </row>
    <row r="514" spans="7:17">
      <c r="G514" s="1"/>
      <c r="H514" s="1"/>
      <c r="I514" s="1"/>
      <c r="J514" s="1"/>
      <c r="K514" s="1"/>
      <c r="L514" s="1"/>
      <c r="M514" s="1"/>
      <c r="N514" s="3"/>
      <c r="O514" s="3"/>
      <c r="P514" s="3"/>
      <c r="Q514" s="3"/>
    </row>
    <row r="515" spans="7:17">
      <c r="G515" s="1"/>
      <c r="H515" s="1"/>
      <c r="I515" s="1"/>
      <c r="J515" s="1"/>
      <c r="K515" s="1"/>
      <c r="L515" s="1"/>
      <c r="M515" s="1"/>
      <c r="N515" s="3"/>
      <c r="O515" s="3"/>
      <c r="P515" s="3"/>
      <c r="Q515" s="3"/>
    </row>
    <row r="516" spans="7:17">
      <c r="G516" s="1"/>
      <c r="H516" s="1"/>
      <c r="I516" s="1"/>
      <c r="J516" s="1"/>
      <c r="K516" s="1"/>
      <c r="L516" s="1"/>
      <c r="M516" s="1"/>
      <c r="N516" s="3"/>
      <c r="O516" s="3"/>
      <c r="P516" s="3"/>
      <c r="Q516" s="3"/>
    </row>
    <row r="517" spans="7:17">
      <c r="G517" s="1"/>
      <c r="H517" s="1"/>
      <c r="I517" s="1"/>
      <c r="J517" s="1"/>
      <c r="K517" s="1"/>
      <c r="L517" s="1"/>
      <c r="M517" s="1"/>
      <c r="N517" s="3"/>
      <c r="O517" s="3"/>
      <c r="P517" s="3"/>
      <c r="Q517" s="3"/>
    </row>
    <row r="518" spans="7:17">
      <c r="G518" s="1"/>
      <c r="H518" s="1"/>
      <c r="I518" s="1"/>
      <c r="J518" s="1"/>
      <c r="K518" s="1"/>
      <c r="L518" s="1"/>
      <c r="M518" s="1"/>
      <c r="N518" s="3"/>
      <c r="O518" s="3"/>
      <c r="P518" s="3"/>
      <c r="Q518" s="3"/>
    </row>
    <row r="519" spans="7:17">
      <c r="G519" s="1"/>
      <c r="H519" s="1"/>
      <c r="I519" s="1"/>
      <c r="J519" s="1"/>
      <c r="K519" s="1"/>
      <c r="L519" s="1"/>
      <c r="M519" s="1"/>
      <c r="N519" s="3"/>
      <c r="O519" s="3"/>
      <c r="P519" s="3"/>
      <c r="Q519" s="3"/>
    </row>
    <row r="520" spans="7:17">
      <c r="G520" s="1"/>
      <c r="H520" s="1"/>
      <c r="I520" s="1"/>
      <c r="J520" s="1"/>
      <c r="K520" s="1"/>
      <c r="L520" s="1"/>
      <c r="M520" s="1"/>
      <c r="N520" s="3"/>
      <c r="O520" s="3"/>
      <c r="P520" s="3"/>
      <c r="Q520" s="3"/>
    </row>
    <row r="521" spans="7:17">
      <c r="G521" s="1"/>
      <c r="H521" s="1"/>
      <c r="I521" s="1"/>
      <c r="J521" s="1"/>
      <c r="K521" s="1"/>
      <c r="L521" s="1"/>
      <c r="M521" s="1"/>
      <c r="N521" s="3"/>
      <c r="O521" s="3"/>
      <c r="P521" s="3"/>
      <c r="Q521" s="3"/>
    </row>
    <row r="522" spans="7:17">
      <c r="G522" s="1"/>
      <c r="H522" s="1"/>
      <c r="I522" s="1"/>
      <c r="J522" s="1"/>
      <c r="K522" s="1"/>
      <c r="L522" s="1"/>
      <c r="M522" s="1"/>
      <c r="N522" s="3"/>
      <c r="O522" s="3"/>
      <c r="P522" s="3"/>
      <c r="Q522" s="3"/>
    </row>
    <row r="523" spans="7:17">
      <c r="G523" s="1"/>
      <c r="H523" s="1"/>
      <c r="I523" s="1"/>
      <c r="J523" s="1"/>
      <c r="K523" s="1"/>
      <c r="L523" s="1"/>
      <c r="M523" s="1"/>
      <c r="N523" s="3"/>
      <c r="O523" s="3"/>
      <c r="P523" s="3"/>
      <c r="Q523" s="3"/>
    </row>
    <row r="524" spans="7:17">
      <c r="G524" s="1"/>
      <c r="H524" s="1"/>
      <c r="I524" s="1"/>
      <c r="J524" s="1"/>
      <c r="K524" s="1"/>
      <c r="L524" s="1"/>
      <c r="M524" s="1"/>
      <c r="N524" s="3"/>
      <c r="O524" s="3"/>
      <c r="P524" s="3"/>
      <c r="Q524" s="3"/>
    </row>
    <row r="525" spans="7:17">
      <c r="G525" s="1"/>
      <c r="H525" s="1"/>
      <c r="I525" s="1"/>
      <c r="J525" s="1"/>
      <c r="K525" s="1"/>
      <c r="L525" s="1"/>
      <c r="M525" s="1"/>
      <c r="N525" s="3"/>
      <c r="O525" s="3"/>
      <c r="P525" s="3"/>
      <c r="Q525" s="3"/>
    </row>
    <row r="526" spans="7:17">
      <c r="G526" s="1"/>
      <c r="H526" s="1"/>
      <c r="I526" s="1"/>
      <c r="J526" s="1"/>
      <c r="K526" s="1"/>
      <c r="L526" s="1"/>
      <c r="M526" s="1"/>
      <c r="N526" s="3"/>
      <c r="O526" s="3"/>
      <c r="P526" s="3"/>
      <c r="Q526" s="3"/>
    </row>
    <row r="527" spans="7:17">
      <c r="G527" s="1"/>
      <c r="H527" s="1"/>
      <c r="I527" s="1"/>
      <c r="J527" s="1"/>
      <c r="K527" s="1"/>
      <c r="L527" s="1"/>
      <c r="M527" s="1"/>
      <c r="N527" s="3"/>
      <c r="O527" s="3"/>
      <c r="P527" s="3"/>
      <c r="Q527" s="3"/>
    </row>
    <row r="528" spans="7:17">
      <c r="G528" s="1"/>
      <c r="H528" s="1"/>
      <c r="I528" s="1"/>
      <c r="J528" s="1"/>
      <c r="K528" s="1"/>
      <c r="L528" s="1"/>
      <c r="M528" s="1"/>
      <c r="N528" s="3"/>
      <c r="O528" s="3"/>
      <c r="P528" s="3"/>
      <c r="Q528" s="3"/>
    </row>
    <row r="529" spans="7:17">
      <c r="G529" s="1"/>
      <c r="H529" s="1"/>
      <c r="I529" s="1"/>
      <c r="J529" s="1"/>
      <c r="K529" s="1"/>
      <c r="L529" s="1"/>
      <c r="M529" s="1"/>
      <c r="N529" s="3"/>
      <c r="O529" s="3"/>
      <c r="P529" s="3"/>
      <c r="Q529" s="3"/>
    </row>
    <row r="530" spans="7:17">
      <c r="G530" s="1"/>
      <c r="H530" s="1"/>
      <c r="I530" s="1"/>
      <c r="J530" s="1"/>
      <c r="K530" s="1"/>
      <c r="L530" s="1"/>
      <c r="M530" s="1"/>
      <c r="N530" s="3"/>
      <c r="O530" s="3"/>
      <c r="P530" s="3"/>
      <c r="Q530" s="3"/>
    </row>
    <row r="531" spans="7:17">
      <c r="G531" s="1"/>
      <c r="H531" s="1"/>
      <c r="I531" s="1"/>
      <c r="J531" s="1"/>
      <c r="K531" s="1"/>
      <c r="L531" s="1"/>
      <c r="M531" s="1"/>
      <c r="N531" s="3"/>
      <c r="O531" s="3"/>
      <c r="P531" s="3"/>
      <c r="Q531" s="3"/>
    </row>
    <row r="532" spans="7:17">
      <c r="G532" s="1"/>
      <c r="H532" s="1"/>
      <c r="I532" s="1"/>
      <c r="J532" s="1"/>
      <c r="K532" s="1"/>
      <c r="L532" s="1"/>
      <c r="M532" s="1"/>
      <c r="N532" s="3"/>
      <c r="O532" s="3"/>
      <c r="P532" s="3"/>
      <c r="Q532" s="3"/>
    </row>
    <row r="533" spans="7:17">
      <c r="G533" s="1"/>
      <c r="H533" s="1"/>
      <c r="I533" s="1"/>
      <c r="J533" s="1"/>
      <c r="K533" s="1"/>
      <c r="L533" s="1"/>
      <c r="M533" s="1"/>
      <c r="N533" s="3"/>
      <c r="O533" s="3"/>
      <c r="P533" s="3"/>
      <c r="Q533" s="3"/>
    </row>
    <row r="534" spans="7:17">
      <c r="G534" s="1"/>
      <c r="H534" s="1"/>
      <c r="I534" s="1"/>
      <c r="J534" s="1"/>
      <c r="K534" s="1"/>
      <c r="L534" s="1"/>
      <c r="M534" s="1"/>
      <c r="N534" s="3"/>
      <c r="O534" s="3"/>
      <c r="P534" s="3"/>
      <c r="Q534" s="3"/>
    </row>
    <row r="535" spans="7:17">
      <c r="G535" s="1"/>
      <c r="H535" s="1"/>
      <c r="I535" s="1"/>
      <c r="J535" s="1"/>
      <c r="K535" s="1"/>
      <c r="L535" s="1"/>
      <c r="M535" s="1"/>
      <c r="N535" s="3"/>
      <c r="O535" s="3"/>
      <c r="P535" s="3"/>
      <c r="Q535" s="3"/>
    </row>
    <row r="536" spans="7:17">
      <c r="G536" s="1"/>
      <c r="H536" s="1"/>
      <c r="I536" s="1"/>
      <c r="J536" s="1"/>
      <c r="K536" s="1"/>
      <c r="L536" s="1"/>
      <c r="M536" s="1"/>
      <c r="N536" s="3"/>
      <c r="O536" s="3"/>
      <c r="P536" s="3"/>
      <c r="Q536" s="3"/>
    </row>
    <row r="537" spans="7:17">
      <c r="G537" s="1"/>
      <c r="H537" s="1"/>
      <c r="I537" s="1"/>
      <c r="J537" s="1"/>
      <c r="K537" s="1"/>
      <c r="L537" s="1"/>
      <c r="M537" s="1"/>
      <c r="N537" s="3"/>
      <c r="O537" s="3"/>
      <c r="P537" s="3"/>
      <c r="Q537" s="3"/>
    </row>
    <row r="538" spans="7:17">
      <c r="G538" s="1"/>
      <c r="H538" s="1"/>
      <c r="I538" s="1"/>
      <c r="J538" s="1"/>
      <c r="K538" s="1"/>
      <c r="L538" s="1"/>
      <c r="M538" s="1"/>
      <c r="N538" s="3"/>
      <c r="O538" s="3"/>
      <c r="P538" s="3"/>
      <c r="Q538" s="3"/>
    </row>
    <row r="539" spans="7:17">
      <c r="G539" s="1"/>
      <c r="H539" s="1"/>
      <c r="I539" s="1"/>
      <c r="J539" s="1"/>
      <c r="K539" s="1"/>
      <c r="L539" s="1"/>
      <c r="M539" s="1"/>
      <c r="N539" s="3"/>
      <c r="O539" s="3"/>
      <c r="P539" s="3"/>
      <c r="Q539" s="3"/>
    </row>
    <row r="540" spans="7:17">
      <c r="G540" s="1"/>
      <c r="H540" s="1"/>
      <c r="I540" s="1"/>
      <c r="J540" s="1"/>
      <c r="K540" s="1"/>
      <c r="L540" s="1"/>
      <c r="M540" s="1"/>
      <c r="N540" s="3"/>
      <c r="O540" s="3"/>
      <c r="P540" s="3"/>
      <c r="Q540" s="3"/>
    </row>
    <row r="541" spans="7:17">
      <c r="G541" s="1"/>
      <c r="H541" s="1"/>
      <c r="I541" s="1"/>
      <c r="J541" s="1"/>
      <c r="K541" s="1"/>
      <c r="L541" s="1"/>
      <c r="M541" s="1"/>
      <c r="N541" s="3"/>
      <c r="O541" s="3"/>
      <c r="P541" s="3"/>
      <c r="Q541" s="3"/>
    </row>
    <row r="542" spans="7:17">
      <c r="G542" s="1"/>
      <c r="H542" s="1"/>
      <c r="I542" s="1"/>
      <c r="J542" s="1"/>
      <c r="K542" s="1"/>
      <c r="L542" s="1"/>
      <c r="M542" s="1"/>
      <c r="N542" s="3"/>
      <c r="O542" s="3"/>
      <c r="P542" s="3"/>
      <c r="Q542" s="3"/>
    </row>
    <row r="543" spans="7:17">
      <c r="G543" s="1"/>
      <c r="H543" s="1"/>
      <c r="I543" s="1"/>
      <c r="J543" s="1"/>
      <c r="K543" s="1"/>
      <c r="L543" s="1"/>
      <c r="M543" s="1"/>
      <c r="N543" s="3"/>
      <c r="O543" s="3"/>
      <c r="P543" s="3"/>
      <c r="Q543" s="3"/>
    </row>
    <row r="544" spans="7:17">
      <c r="G544" s="1"/>
      <c r="H544" s="1"/>
      <c r="I544" s="1"/>
      <c r="J544" s="1"/>
      <c r="K544" s="1"/>
      <c r="L544" s="1"/>
      <c r="M544" s="1"/>
      <c r="N544" s="3"/>
      <c r="O544" s="3"/>
      <c r="P544" s="3"/>
      <c r="Q544" s="3"/>
    </row>
    <row r="545" spans="7:17">
      <c r="G545" s="1"/>
      <c r="H545" s="1"/>
      <c r="I545" s="1"/>
      <c r="J545" s="1"/>
      <c r="K545" s="1"/>
      <c r="L545" s="1"/>
      <c r="M545" s="1"/>
      <c r="N545" s="3"/>
      <c r="O545" s="3"/>
      <c r="P545" s="3"/>
      <c r="Q545" s="3"/>
    </row>
    <row r="546" spans="7:17">
      <c r="G546" s="1"/>
      <c r="H546" s="1"/>
      <c r="I546" s="1"/>
      <c r="J546" s="1"/>
      <c r="K546" s="1"/>
      <c r="L546" s="1"/>
      <c r="M546" s="1"/>
      <c r="N546" s="3"/>
      <c r="O546" s="3"/>
      <c r="P546" s="3"/>
      <c r="Q546" s="3"/>
    </row>
    <row r="547" spans="7:17">
      <c r="G547" s="1"/>
      <c r="H547" s="1"/>
      <c r="I547" s="1"/>
      <c r="J547" s="1"/>
      <c r="K547" s="1"/>
      <c r="L547" s="1"/>
      <c r="M547" s="1"/>
      <c r="N547" s="3"/>
      <c r="O547" s="3"/>
      <c r="P547" s="3"/>
      <c r="Q547" s="3"/>
    </row>
    <row r="548" spans="7:17">
      <c r="G548" s="1"/>
      <c r="H548" s="1"/>
      <c r="I548" s="1"/>
      <c r="J548" s="1"/>
      <c r="K548" s="1"/>
      <c r="L548" s="1"/>
      <c r="M548" s="1"/>
      <c r="N548" s="3"/>
      <c r="O548" s="3"/>
      <c r="P548" s="3"/>
      <c r="Q548" s="3"/>
    </row>
    <row r="549" spans="7:17">
      <c r="G549" s="1"/>
      <c r="H549" s="1"/>
      <c r="I549" s="1"/>
      <c r="J549" s="1"/>
      <c r="K549" s="1"/>
      <c r="L549" s="1"/>
      <c r="M549" s="1"/>
      <c r="N549" s="3"/>
      <c r="O549" s="3"/>
      <c r="P549" s="3"/>
      <c r="Q549" s="3"/>
    </row>
    <row r="550" spans="7:17">
      <c r="G550" s="1"/>
      <c r="H550" s="1"/>
      <c r="I550" s="1"/>
      <c r="J550" s="1"/>
      <c r="K550" s="1"/>
      <c r="L550" s="1"/>
      <c r="M550" s="1"/>
      <c r="N550" s="3"/>
      <c r="O550" s="3"/>
      <c r="P550" s="3"/>
      <c r="Q550" s="3"/>
    </row>
    <row r="551" spans="7:17">
      <c r="G551" s="1"/>
      <c r="H551" s="1"/>
      <c r="I551" s="1"/>
      <c r="J551" s="1"/>
      <c r="K551" s="1"/>
      <c r="L551" s="1"/>
      <c r="M551" s="1"/>
      <c r="N551" s="3"/>
      <c r="O551" s="3"/>
      <c r="P551" s="3"/>
      <c r="Q551" s="3"/>
    </row>
    <row r="552" spans="7:17">
      <c r="G552" s="1"/>
      <c r="H552" s="1"/>
      <c r="I552" s="1"/>
      <c r="J552" s="1"/>
      <c r="K552" s="1"/>
      <c r="L552" s="1"/>
      <c r="M552" s="1"/>
      <c r="N552" s="3"/>
      <c r="O552" s="3"/>
      <c r="P552" s="3"/>
      <c r="Q552" s="3"/>
    </row>
    <row r="553" spans="7:17">
      <c r="G553" s="1"/>
      <c r="H553" s="1"/>
      <c r="I553" s="1"/>
      <c r="J553" s="1"/>
      <c r="K553" s="1"/>
      <c r="L553" s="1"/>
      <c r="M553" s="1"/>
      <c r="N553" s="3"/>
      <c r="O553" s="3"/>
      <c r="P553" s="3"/>
      <c r="Q553" s="3"/>
    </row>
    <row r="554" spans="7:17">
      <c r="G554" s="1"/>
      <c r="H554" s="1"/>
      <c r="I554" s="1"/>
      <c r="J554" s="1"/>
      <c r="K554" s="1"/>
      <c r="L554" s="1"/>
      <c r="M554" s="1"/>
      <c r="N554" s="3"/>
      <c r="O554" s="3"/>
      <c r="P554" s="3"/>
      <c r="Q554" s="3"/>
    </row>
    <row r="555" spans="7:17">
      <c r="G555" s="1"/>
      <c r="H555" s="1"/>
      <c r="I555" s="1"/>
      <c r="J555" s="1"/>
      <c r="K555" s="1"/>
      <c r="L555" s="1"/>
      <c r="M555" s="1"/>
      <c r="N555" s="3"/>
      <c r="O555" s="3"/>
      <c r="P555" s="3"/>
      <c r="Q555" s="3"/>
    </row>
    <row r="556" spans="7:17">
      <c r="G556" s="1"/>
      <c r="H556" s="1"/>
      <c r="I556" s="1"/>
      <c r="J556" s="1"/>
      <c r="K556" s="1"/>
      <c r="L556" s="1"/>
      <c r="M556" s="1"/>
      <c r="N556" s="3"/>
      <c r="O556" s="3"/>
      <c r="P556" s="3"/>
      <c r="Q556" s="3"/>
    </row>
    <row r="557" spans="7:17">
      <c r="G557" s="1"/>
      <c r="H557" s="1"/>
      <c r="I557" s="1"/>
      <c r="J557" s="1"/>
      <c r="K557" s="1"/>
      <c r="L557" s="1"/>
      <c r="M557" s="1"/>
      <c r="N557" s="3"/>
      <c r="O557" s="3"/>
      <c r="P557" s="3"/>
      <c r="Q557" s="3"/>
    </row>
    <row r="558" spans="7:17">
      <c r="G558" s="1"/>
      <c r="H558" s="1"/>
      <c r="I558" s="1"/>
      <c r="J558" s="1"/>
      <c r="K558" s="1"/>
      <c r="L558" s="1"/>
      <c r="M558" s="1"/>
      <c r="N558" s="3"/>
      <c r="O558" s="3"/>
      <c r="P558" s="3"/>
      <c r="Q558" s="3"/>
    </row>
    <row r="559" spans="7:17">
      <c r="G559" s="1"/>
      <c r="H559" s="1"/>
      <c r="I559" s="1"/>
      <c r="J559" s="1"/>
      <c r="K559" s="1"/>
      <c r="L559" s="1"/>
      <c r="M559" s="1"/>
      <c r="N559" s="3"/>
      <c r="O559" s="3"/>
      <c r="P559" s="3"/>
      <c r="Q559" s="3"/>
    </row>
    <row r="560" spans="7:17">
      <c r="G560" s="1"/>
      <c r="H560" s="1"/>
      <c r="I560" s="1"/>
      <c r="J560" s="1"/>
      <c r="K560" s="1"/>
      <c r="L560" s="1"/>
      <c r="M560" s="1"/>
      <c r="N560" s="3"/>
      <c r="O560" s="3"/>
      <c r="P560" s="3"/>
      <c r="Q560" s="3"/>
    </row>
    <row r="561" spans="7:17">
      <c r="G561" s="1"/>
      <c r="H561" s="1"/>
      <c r="I561" s="1"/>
      <c r="J561" s="1"/>
      <c r="K561" s="1"/>
      <c r="L561" s="1"/>
      <c r="M561" s="1"/>
      <c r="N561" s="3"/>
      <c r="O561" s="3"/>
      <c r="P561" s="3"/>
      <c r="Q561" s="3"/>
    </row>
    <row r="562" spans="7:17">
      <c r="G562" s="1"/>
      <c r="H562" s="1"/>
      <c r="I562" s="1"/>
      <c r="J562" s="1"/>
      <c r="K562" s="1"/>
      <c r="L562" s="1"/>
      <c r="M562" s="1"/>
      <c r="N562" s="3"/>
      <c r="O562" s="3"/>
      <c r="P562" s="3"/>
      <c r="Q562" s="3"/>
    </row>
    <row r="563" spans="7:17">
      <c r="G563" s="1"/>
      <c r="H563" s="1"/>
      <c r="I563" s="1"/>
      <c r="J563" s="1"/>
      <c r="K563" s="1"/>
      <c r="L563" s="1"/>
      <c r="M563" s="1"/>
      <c r="N563" s="3"/>
      <c r="O563" s="3"/>
      <c r="P563" s="3"/>
      <c r="Q563" s="3"/>
    </row>
    <row r="564" spans="7:17">
      <c r="G564" s="1"/>
      <c r="H564" s="1"/>
      <c r="I564" s="1"/>
      <c r="J564" s="1"/>
      <c r="K564" s="1"/>
      <c r="L564" s="1"/>
      <c r="M564" s="1"/>
      <c r="N564" s="3"/>
      <c r="O564" s="3"/>
      <c r="P564" s="3"/>
      <c r="Q564" s="3"/>
    </row>
    <row r="565" spans="7:17">
      <c r="G565" s="1"/>
      <c r="H565" s="1"/>
      <c r="I565" s="1"/>
      <c r="J565" s="1"/>
      <c r="K565" s="1"/>
      <c r="L565" s="1"/>
      <c r="M565" s="1"/>
      <c r="N565" s="3"/>
      <c r="O565" s="3"/>
      <c r="P565" s="3"/>
      <c r="Q565" s="3"/>
    </row>
    <row r="566" spans="7:17">
      <c r="G566" s="1"/>
      <c r="H566" s="1"/>
      <c r="I566" s="1"/>
      <c r="J566" s="1"/>
      <c r="K566" s="1"/>
      <c r="L566" s="1"/>
      <c r="M566" s="1"/>
      <c r="N566" s="3"/>
      <c r="O566" s="3"/>
      <c r="P566" s="3"/>
      <c r="Q566" s="3"/>
    </row>
    <row r="567" spans="7:17">
      <c r="G567" s="1"/>
      <c r="H567" s="1"/>
      <c r="I567" s="1"/>
      <c r="J567" s="1"/>
      <c r="K567" s="1"/>
      <c r="L567" s="1"/>
      <c r="M567" s="1"/>
      <c r="N567" s="3"/>
      <c r="O567" s="3"/>
      <c r="P567" s="3"/>
      <c r="Q567" s="3"/>
    </row>
    <row r="568" spans="7:17">
      <c r="G568" s="1"/>
      <c r="H568" s="1"/>
      <c r="I568" s="1"/>
      <c r="J568" s="1"/>
      <c r="K568" s="1"/>
      <c r="L568" s="1"/>
      <c r="M568" s="1"/>
      <c r="N568" s="3"/>
      <c r="O568" s="3"/>
      <c r="P568" s="3"/>
      <c r="Q568" s="3"/>
    </row>
    <row r="569" spans="7:17">
      <c r="G569" s="1"/>
      <c r="H569" s="1"/>
      <c r="I569" s="1"/>
      <c r="J569" s="1"/>
      <c r="K569" s="1"/>
      <c r="L569" s="1"/>
      <c r="M569" s="1"/>
      <c r="N569" s="3"/>
      <c r="O569" s="3"/>
      <c r="P569" s="3"/>
      <c r="Q569" s="3"/>
    </row>
    <row r="570" spans="7:17">
      <c r="G570" s="1"/>
      <c r="H570" s="1"/>
      <c r="I570" s="1"/>
      <c r="J570" s="1"/>
      <c r="K570" s="1"/>
      <c r="L570" s="1"/>
      <c r="M570" s="1"/>
      <c r="N570" s="3"/>
      <c r="O570" s="3"/>
      <c r="P570" s="3"/>
      <c r="Q570" s="3"/>
    </row>
    <row r="571" spans="7:17">
      <c r="G571" s="1"/>
      <c r="H571" s="1"/>
      <c r="I571" s="1"/>
      <c r="J571" s="1"/>
      <c r="K571" s="1"/>
      <c r="L571" s="1"/>
      <c r="M571" s="1"/>
      <c r="N571" s="3"/>
      <c r="O571" s="3"/>
      <c r="P571" s="3"/>
      <c r="Q571" s="3"/>
    </row>
    <row r="572" spans="7:17">
      <c r="G572" s="1"/>
      <c r="H572" s="1"/>
      <c r="I572" s="1"/>
      <c r="J572" s="1"/>
      <c r="K572" s="1"/>
      <c r="L572" s="1"/>
      <c r="M572" s="1"/>
      <c r="N572" s="3"/>
      <c r="O572" s="3"/>
      <c r="P572" s="3"/>
      <c r="Q572" s="3"/>
    </row>
    <row r="573" spans="7:17">
      <c r="G573" s="1"/>
      <c r="H573" s="1"/>
      <c r="I573" s="1"/>
      <c r="J573" s="1"/>
      <c r="K573" s="1"/>
      <c r="L573" s="1"/>
      <c r="M573" s="1"/>
      <c r="N573" s="3"/>
      <c r="O573" s="3"/>
      <c r="P573" s="3"/>
      <c r="Q573" s="3"/>
    </row>
    <row r="574" spans="7:17">
      <c r="G574" s="1"/>
      <c r="H574" s="1"/>
      <c r="I574" s="1"/>
      <c r="J574" s="1"/>
      <c r="K574" s="1"/>
      <c r="L574" s="1"/>
      <c r="M574" s="1"/>
      <c r="N574" s="3"/>
      <c r="O574" s="3"/>
      <c r="P574" s="3"/>
      <c r="Q574" s="3"/>
    </row>
    <row r="575" spans="7:17">
      <c r="G575" s="1"/>
      <c r="H575" s="1"/>
      <c r="I575" s="1"/>
      <c r="J575" s="1"/>
      <c r="K575" s="1"/>
      <c r="L575" s="1"/>
      <c r="M575" s="1"/>
      <c r="N575" s="3"/>
      <c r="O575" s="3"/>
      <c r="P575" s="3"/>
      <c r="Q575" s="3"/>
    </row>
    <row r="576" spans="7:17">
      <c r="G576" s="1"/>
      <c r="H576" s="1"/>
      <c r="I576" s="1"/>
      <c r="J576" s="1"/>
      <c r="K576" s="1"/>
      <c r="L576" s="1"/>
      <c r="M576" s="1"/>
      <c r="N576" s="3"/>
      <c r="O576" s="3"/>
      <c r="P576" s="3"/>
      <c r="Q576" s="3"/>
    </row>
    <row r="577" spans="7:17">
      <c r="G577" s="1"/>
      <c r="H577" s="1"/>
      <c r="I577" s="1"/>
      <c r="J577" s="1"/>
      <c r="K577" s="1"/>
      <c r="L577" s="1"/>
      <c r="M577" s="1"/>
      <c r="N577" s="3"/>
      <c r="O577" s="3"/>
      <c r="P577" s="3"/>
      <c r="Q577" s="3"/>
    </row>
    <row r="578" spans="7:17">
      <c r="G578" s="1"/>
      <c r="H578" s="1"/>
      <c r="I578" s="1"/>
      <c r="J578" s="1"/>
      <c r="K578" s="1"/>
      <c r="L578" s="1"/>
      <c r="M578" s="1"/>
      <c r="N578" s="3"/>
      <c r="O578" s="3"/>
      <c r="P578" s="3"/>
      <c r="Q578" s="3"/>
    </row>
    <row r="579" spans="7:17">
      <c r="G579" s="1"/>
      <c r="H579" s="1"/>
      <c r="I579" s="1"/>
      <c r="J579" s="1"/>
      <c r="K579" s="1"/>
      <c r="L579" s="1"/>
      <c r="M579" s="1"/>
      <c r="N579" s="3"/>
      <c r="O579" s="3"/>
      <c r="P579" s="3"/>
      <c r="Q579" s="3"/>
    </row>
    <row r="580" spans="7:17">
      <c r="G580" s="1"/>
      <c r="H580" s="1"/>
      <c r="I580" s="1"/>
      <c r="J580" s="1"/>
      <c r="K580" s="1"/>
      <c r="L580" s="1"/>
      <c r="M580" s="1"/>
      <c r="N580" s="3"/>
      <c r="O580" s="3"/>
      <c r="P580" s="3"/>
      <c r="Q580" s="3"/>
    </row>
    <row r="581" spans="7:17">
      <c r="G581" s="1"/>
      <c r="H581" s="1"/>
      <c r="I581" s="1"/>
      <c r="J581" s="1"/>
      <c r="K581" s="1"/>
      <c r="L581" s="1"/>
      <c r="M581" s="1"/>
      <c r="N581" s="3"/>
      <c r="O581" s="3"/>
      <c r="P581" s="3"/>
      <c r="Q581" s="3"/>
    </row>
    <row r="582" spans="7:17">
      <c r="G582" s="1"/>
      <c r="H582" s="1"/>
      <c r="I582" s="1"/>
      <c r="J582" s="1"/>
      <c r="K582" s="1"/>
      <c r="L582" s="1"/>
      <c r="M582" s="1"/>
      <c r="N582" s="3"/>
      <c r="O582" s="3"/>
      <c r="P582" s="3"/>
      <c r="Q582" s="3"/>
    </row>
    <row r="583" spans="7:17">
      <c r="G583" s="1"/>
      <c r="H583" s="1"/>
      <c r="I583" s="1"/>
      <c r="J583" s="1"/>
      <c r="K583" s="1"/>
      <c r="L583" s="1"/>
      <c r="M583" s="1"/>
      <c r="N583" s="3"/>
      <c r="O583" s="3"/>
      <c r="P583" s="3"/>
      <c r="Q583" s="3"/>
    </row>
    <row r="584" spans="7:17">
      <c r="G584" s="1"/>
      <c r="H584" s="1"/>
      <c r="I584" s="1"/>
      <c r="J584" s="1"/>
      <c r="K584" s="1"/>
      <c r="L584" s="1"/>
      <c r="M584" s="1"/>
      <c r="N584" s="3"/>
      <c r="O584" s="3"/>
      <c r="P584" s="3"/>
      <c r="Q584" s="3"/>
    </row>
    <row r="585" spans="7:17">
      <c r="G585" s="1"/>
      <c r="H585" s="1"/>
      <c r="I585" s="1"/>
      <c r="J585" s="1"/>
      <c r="K585" s="1"/>
      <c r="L585" s="1"/>
      <c r="M585" s="1"/>
      <c r="N585" s="3"/>
      <c r="O585" s="3"/>
      <c r="P585" s="3"/>
      <c r="Q585" s="3"/>
    </row>
    <row r="586" spans="7:17">
      <c r="G586" s="1"/>
      <c r="H586" s="1"/>
      <c r="I586" s="1"/>
      <c r="J586" s="1"/>
      <c r="K586" s="1"/>
      <c r="L586" s="1"/>
      <c r="M586" s="1"/>
      <c r="N586" s="3"/>
      <c r="O586" s="3"/>
      <c r="P586" s="3"/>
      <c r="Q586" s="3"/>
    </row>
    <row r="587" spans="7:17">
      <c r="G587" s="1"/>
      <c r="H587" s="1"/>
      <c r="I587" s="1"/>
      <c r="J587" s="1"/>
      <c r="K587" s="1"/>
      <c r="L587" s="1"/>
      <c r="M587" s="1"/>
      <c r="N587" s="3"/>
      <c r="O587" s="3"/>
      <c r="P587" s="3"/>
      <c r="Q587" s="3"/>
    </row>
    <row r="588" spans="7:17">
      <c r="G588" s="1"/>
      <c r="H588" s="1"/>
      <c r="I588" s="1"/>
      <c r="J588" s="1"/>
      <c r="K588" s="1"/>
      <c r="L588" s="1"/>
      <c r="M588" s="1"/>
      <c r="N588" s="3"/>
      <c r="O588" s="3"/>
      <c r="P588" s="3"/>
      <c r="Q588" s="3"/>
    </row>
    <row r="589" spans="7:17">
      <c r="G589" s="1"/>
      <c r="H589" s="1"/>
      <c r="I589" s="1"/>
      <c r="J589" s="1"/>
      <c r="K589" s="1"/>
      <c r="L589" s="1"/>
      <c r="M589" s="1"/>
      <c r="N589" s="3"/>
      <c r="O589" s="3"/>
      <c r="P589" s="3"/>
      <c r="Q589" s="3"/>
    </row>
    <row r="590" spans="7:17">
      <c r="G590" s="1"/>
      <c r="H590" s="1"/>
      <c r="I590" s="1"/>
      <c r="J590" s="1"/>
      <c r="K590" s="1"/>
      <c r="L590" s="1"/>
      <c r="M590" s="1"/>
      <c r="N590" s="3"/>
      <c r="O590" s="3"/>
      <c r="P590" s="3"/>
      <c r="Q590" s="3"/>
    </row>
    <row r="591" spans="7:17">
      <c r="G591" s="1"/>
      <c r="H591" s="1"/>
      <c r="I591" s="1"/>
      <c r="J591" s="1"/>
      <c r="K591" s="1"/>
      <c r="L591" s="1"/>
      <c r="M591" s="1"/>
      <c r="N591" s="3"/>
      <c r="O591" s="3"/>
      <c r="P591" s="3"/>
      <c r="Q591" s="3"/>
    </row>
    <row r="592" spans="7:17">
      <c r="G592" s="1"/>
      <c r="H592" s="1"/>
      <c r="I592" s="1"/>
      <c r="J592" s="1"/>
      <c r="K592" s="1"/>
      <c r="L592" s="1"/>
      <c r="M592" s="1"/>
      <c r="N592" s="3"/>
      <c r="O592" s="3"/>
      <c r="P592" s="3"/>
      <c r="Q592" s="3"/>
    </row>
    <row r="593" spans="7:17">
      <c r="G593" s="1"/>
      <c r="H593" s="1"/>
      <c r="I593" s="1"/>
      <c r="J593" s="1"/>
      <c r="K593" s="1"/>
      <c r="L593" s="1"/>
      <c r="M593" s="1"/>
      <c r="N593" s="3"/>
      <c r="O593" s="3"/>
      <c r="P593" s="3"/>
      <c r="Q593" s="3"/>
    </row>
    <row r="594" spans="7:17">
      <c r="G594" s="1"/>
      <c r="H594" s="1"/>
      <c r="I594" s="1"/>
      <c r="J594" s="1"/>
      <c r="K594" s="1"/>
      <c r="L594" s="1"/>
      <c r="M594" s="1"/>
      <c r="N594" s="3"/>
      <c r="O594" s="3"/>
      <c r="P594" s="3"/>
      <c r="Q594" s="3"/>
    </row>
    <row r="595" spans="7:17">
      <c r="G595" s="1"/>
      <c r="H595" s="1"/>
      <c r="I595" s="1"/>
      <c r="J595" s="1"/>
      <c r="K595" s="1"/>
      <c r="L595" s="1"/>
      <c r="M595" s="1"/>
      <c r="N595" s="3"/>
      <c r="O595" s="3"/>
      <c r="P595" s="3"/>
      <c r="Q595" s="3"/>
    </row>
    <row r="596" spans="7:17">
      <c r="G596" s="1"/>
      <c r="H596" s="1"/>
      <c r="I596" s="1"/>
      <c r="J596" s="1"/>
      <c r="K596" s="1"/>
      <c r="L596" s="1"/>
      <c r="M596" s="1"/>
      <c r="N596" s="3"/>
      <c r="O596" s="3"/>
      <c r="P596" s="3"/>
      <c r="Q596" s="3"/>
    </row>
    <row r="597" spans="7:17">
      <c r="G597" s="1"/>
      <c r="H597" s="1"/>
      <c r="I597" s="1"/>
      <c r="J597" s="1"/>
      <c r="K597" s="1"/>
      <c r="L597" s="1"/>
      <c r="M597" s="1"/>
      <c r="N597" s="3"/>
      <c r="O597" s="3"/>
      <c r="P597" s="3"/>
      <c r="Q597" s="3"/>
    </row>
    <row r="598" spans="7:17">
      <c r="G598" s="1"/>
      <c r="H598" s="1"/>
      <c r="I598" s="1"/>
      <c r="J598" s="1"/>
      <c r="K598" s="1"/>
      <c r="L598" s="1"/>
      <c r="M598" s="1"/>
      <c r="N598" s="3"/>
      <c r="O598" s="3"/>
      <c r="P598" s="3"/>
      <c r="Q598" s="3"/>
    </row>
    <row r="599" spans="7:17">
      <c r="G599" s="1"/>
      <c r="H599" s="1"/>
      <c r="I599" s="1"/>
      <c r="J599" s="1"/>
      <c r="K599" s="1"/>
      <c r="L599" s="1"/>
      <c r="M599" s="1"/>
      <c r="N599" s="3"/>
      <c r="O599" s="3"/>
      <c r="P599" s="3"/>
      <c r="Q599" s="3"/>
    </row>
    <row r="600" spans="7:17">
      <c r="G600" s="1"/>
      <c r="H600" s="1"/>
      <c r="I600" s="1"/>
      <c r="J600" s="1"/>
      <c r="K600" s="1"/>
      <c r="L600" s="1"/>
      <c r="M600" s="1"/>
      <c r="N600" s="3"/>
      <c r="O600" s="3"/>
      <c r="P600" s="3"/>
      <c r="Q600" s="3"/>
    </row>
    <row r="601" spans="7:17">
      <c r="G601" s="1"/>
      <c r="H601" s="1"/>
      <c r="I601" s="1"/>
      <c r="J601" s="1"/>
      <c r="K601" s="1"/>
      <c r="L601" s="1"/>
      <c r="M601" s="1"/>
      <c r="N601" s="3"/>
      <c r="O601" s="3"/>
      <c r="P601" s="3"/>
      <c r="Q601" s="3"/>
    </row>
    <row r="602" spans="7:17">
      <c r="G602" s="1"/>
      <c r="H602" s="1"/>
      <c r="I602" s="1"/>
      <c r="J602" s="1"/>
      <c r="K602" s="1"/>
      <c r="L602" s="1"/>
      <c r="M602" s="1"/>
      <c r="N602" s="3"/>
      <c r="O602" s="3"/>
      <c r="P602" s="3"/>
      <c r="Q602" s="3"/>
    </row>
    <row r="603" spans="7:17">
      <c r="G603" s="1"/>
      <c r="H603" s="1"/>
      <c r="I603" s="1"/>
      <c r="J603" s="1"/>
      <c r="K603" s="1"/>
      <c r="L603" s="1"/>
      <c r="M603" s="1"/>
      <c r="N603" s="3"/>
      <c r="O603" s="3"/>
      <c r="P603" s="3"/>
      <c r="Q603" s="3"/>
    </row>
    <row r="604" spans="7:17">
      <c r="G604" s="1"/>
      <c r="H604" s="1"/>
      <c r="I604" s="1"/>
      <c r="J604" s="1"/>
      <c r="K604" s="1"/>
      <c r="L604" s="1"/>
      <c r="M604" s="1"/>
      <c r="N604" s="3"/>
      <c r="O604" s="3"/>
      <c r="P604" s="3"/>
      <c r="Q604" s="3"/>
    </row>
    <row r="605" spans="7:17">
      <c r="G605" s="1"/>
      <c r="H605" s="1"/>
      <c r="I605" s="1"/>
      <c r="J605" s="1"/>
      <c r="K605" s="1"/>
      <c r="L605" s="1"/>
      <c r="M605" s="1"/>
      <c r="N605" s="3"/>
      <c r="O605" s="3"/>
      <c r="P605" s="3"/>
      <c r="Q605" s="3"/>
    </row>
    <row r="606" spans="7:17">
      <c r="G606" s="1"/>
      <c r="H606" s="1"/>
      <c r="I606" s="1"/>
      <c r="J606" s="1"/>
      <c r="K606" s="1"/>
      <c r="L606" s="1"/>
      <c r="M606" s="1"/>
      <c r="N606" s="3"/>
      <c r="O606" s="3"/>
      <c r="P606" s="3"/>
      <c r="Q606" s="3"/>
    </row>
    <row r="607" spans="7:17">
      <c r="G607" s="1"/>
      <c r="H607" s="1"/>
      <c r="I607" s="1"/>
      <c r="J607" s="1"/>
      <c r="K607" s="1"/>
      <c r="L607" s="1"/>
      <c r="M607" s="1"/>
      <c r="N607" s="3"/>
      <c r="O607" s="3"/>
      <c r="P607" s="3"/>
      <c r="Q607" s="3"/>
    </row>
    <row r="608" spans="7:17">
      <c r="G608" s="1"/>
      <c r="H608" s="1"/>
      <c r="I608" s="1"/>
      <c r="J608" s="1"/>
      <c r="K608" s="1"/>
      <c r="L608" s="1"/>
      <c r="M608" s="1"/>
      <c r="N608" s="3"/>
      <c r="O608" s="3"/>
      <c r="P608" s="3"/>
      <c r="Q608" s="3"/>
    </row>
    <row r="609" spans="7:17">
      <c r="G609" s="1"/>
      <c r="H609" s="1"/>
      <c r="I609" s="1"/>
      <c r="J609" s="1"/>
      <c r="K609" s="1"/>
      <c r="L609" s="1"/>
      <c r="M609" s="1"/>
      <c r="N609" s="3"/>
      <c r="O609" s="3"/>
      <c r="P609" s="3"/>
      <c r="Q609" s="3"/>
    </row>
    <row r="610" spans="7:17">
      <c r="G610" s="1"/>
      <c r="H610" s="1"/>
      <c r="I610" s="1"/>
      <c r="J610" s="1"/>
      <c r="K610" s="1"/>
      <c r="L610" s="1"/>
      <c r="M610" s="1"/>
      <c r="N610" s="3"/>
      <c r="O610" s="3"/>
      <c r="P610" s="3"/>
      <c r="Q610" s="3"/>
    </row>
    <row r="611" spans="7:17">
      <c r="G611" s="1"/>
      <c r="H611" s="1"/>
      <c r="I611" s="1"/>
      <c r="J611" s="1"/>
      <c r="K611" s="1"/>
      <c r="L611" s="1"/>
      <c r="M611" s="1"/>
      <c r="N611" s="3"/>
      <c r="O611" s="3"/>
      <c r="P611" s="3"/>
      <c r="Q611" s="3"/>
    </row>
    <row r="612" spans="7:17">
      <c r="G612" s="1"/>
      <c r="H612" s="1"/>
      <c r="I612" s="1"/>
      <c r="J612" s="1"/>
      <c r="K612" s="1"/>
      <c r="L612" s="1"/>
      <c r="M612" s="1"/>
      <c r="N612" s="3"/>
      <c r="O612" s="3"/>
      <c r="P612" s="3"/>
      <c r="Q612" s="3"/>
    </row>
    <row r="613" spans="7:17">
      <c r="G613" s="1"/>
      <c r="H613" s="1"/>
      <c r="I613" s="1"/>
      <c r="J613" s="1"/>
      <c r="K613" s="1"/>
      <c r="L613" s="1"/>
      <c r="M613" s="1"/>
      <c r="N613" s="3"/>
      <c r="O613" s="3"/>
      <c r="P613" s="3"/>
      <c r="Q613" s="3"/>
    </row>
    <row r="614" spans="7:17">
      <c r="G614" s="1"/>
      <c r="H614" s="1"/>
      <c r="I614" s="1"/>
      <c r="J614" s="1"/>
      <c r="K614" s="1"/>
      <c r="L614" s="1"/>
      <c r="M614" s="1"/>
      <c r="N614" s="3"/>
      <c r="O614" s="3"/>
      <c r="P614" s="3"/>
      <c r="Q614" s="3"/>
    </row>
    <row r="615" spans="7:17">
      <c r="G615" s="1"/>
      <c r="H615" s="1"/>
      <c r="I615" s="1"/>
      <c r="J615" s="1"/>
      <c r="K615" s="1"/>
      <c r="L615" s="1"/>
      <c r="M615" s="1"/>
      <c r="N615" s="3"/>
      <c r="O615" s="3"/>
      <c r="P615" s="3"/>
      <c r="Q615" s="3"/>
    </row>
    <row r="616" spans="7:17">
      <c r="G616" s="1"/>
      <c r="H616" s="1"/>
      <c r="I616" s="1"/>
      <c r="J616" s="1"/>
      <c r="K616" s="1"/>
      <c r="L616" s="1"/>
      <c r="M616" s="1"/>
      <c r="N616" s="3"/>
      <c r="O616" s="3"/>
      <c r="P616" s="3"/>
      <c r="Q616" s="3"/>
    </row>
    <row r="617" spans="7:17">
      <c r="G617" s="1"/>
      <c r="H617" s="1"/>
      <c r="I617" s="1"/>
      <c r="J617" s="1"/>
      <c r="K617" s="1"/>
      <c r="L617" s="1"/>
      <c r="M617" s="1"/>
      <c r="N617" s="3"/>
      <c r="O617" s="3"/>
      <c r="P617" s="3"/>
      <c r="Q617" s="3"/>
    </row>
    <row r="618" spans="7:17">
      <c r="G618" s="1"/>
      <c r="H618" s="1"/>
      <c r="I618" s="1"/>
      <c r="J618" s="1"/>
      <c r="K618" s="1"/>
      <c r="L618" s="1"/>
      <c r="M618" s="1"/>
      <c r="N618" s="3"/>
      <c r="O618" s="3"/>
      <c r="P618" s="3"/>
      <c r="Q618" s="3"/>
    </row>
    <row r="619" spans="7:17">
      <c r="G619" s="1"/>
      <c r="H619" s="1"/>
      <c r="I619" s="1"/>
      <c r="J619" s="1"/>
      <c r="K619" s="1"/>
      <c r="L619" s="1"/>
      <c r="M619" s="1"/>
      <c r="N619" s="3"/>
      <c r="O619" s="3"/>
      <c r="P619" s="3"/>
      <c r="Q619" s="3"/>
    </row>
    <row r="620" spans="7:17">
      <c r="G620" s="1"/>
      <c r="H620" s="1"/>
      <c r="I620" s="1"/>
      <c r="J620" s="1"/>
      <c r="K620" s="1"/>
      <c r="L620" s="1"/>
      <c r="M620" s="1"/>
      <c r="N620" s="3"/>
      <c r="O620" s="3"/>
      <c r="P620" s="3"/>
      <c r="Q620" s="3"/>
    </row>
    <row r="621" spans="7:17">
      <c r="G621" s="1"/>
      <c r="H621" s="1"/>
      <c r="I621" s="1"/>
      <c r="J621" s="1"/>
      <c r="K621" s="1"/>
      <c r="L621" s="1"/>
      <c r="M621" s="1"/>
      <c r="N621" s="3"/>
      <c r="O621" s="3"/>
      <c r="P621" s="3"/>
      <c r="Q621" s="3"/>
    </row>
    <row r="622" spans="7:17">
      <c r="G622" s="1"/>
      <c r="H622" s="1"/>
      <c r="I622" s="1"/>
      <c r="J622" s="1"/>
      <c r="K622" s="1"/>
      <c r="L622" s="1"/>
      <c r="M622" s="1"/>
      <c r="N622" s="3"/>
      <c r="O622" s="3"/>
      <c r="P622" s="3"/>
      <c r="Q622" s="3"/>
    </row>
    <row r="623" spans="7:17">
      <c r="G623" s="1"/>
      <c r="H623" s="1"/>
      <c r="I623" s="1"/>
      <c r="J623" s="1"/>
      <c r="K623" s="1"/>
      <c r="L623" s="1"/>
      <c r="M623" s="1"/>
      <c r="N623" s="3"/>
      <c r="O623" s="3"/>
      <c r="P623" s="3"/>
      <c r="Q623" s="3"/>
    </row>
    <row r="624" spans="7:17">
      <c r="G624" s="1"/>
      <c r="H624" s="1"/>
      <c r="I624" s="1"/>
      <c r="J624" s="1"/>
      <c r="K624" s="1"/>
      <c r="L624" s="1"/>
      <c r="M624" s="1"/>
      <c r="N624" s="3"/>
      <c r="O624" s="3"/>
      <c r="P624" s="3"/>
      <c r="Q624" s="3"/>
    </row>
    <row r="625" spans="7:17">
      <c r="G625" s="1"/>
      <c r="H625" s="1"/>
      <c r="I625" s="1"/>
      <c r="J625" s="1"/>
      <c r="K625" s="1"/>
      <c r="L625" s="1"/>
      <c r="M625" s="1"/>
      <c r="N625" s="3"/>
      <c r="O625" s="3"/>
      <c r="P625" s="3"/>
      <c r="Q625" s="3"/>
    </row>
    <row r="626" spans="7:17">
      <c r="G626" s="1"/>
      <c r="H626" s="1"/>
      <c r="I626" s="1"/>
      <c r="J626" s="1"/>
      <c r="K626" s="1"/>
      <c r="L626" s="1"/>
      <c r="M626" s="1"/>
      <c r="N626" s="3"/>
      <c r="O626" s="3"/>
      <c r="P626" s="3"/>
      <c r="Q626" s="3"/>
    </row>
    <row r="627" spans="7:17">
      <c r="G627" s="1"/>
      <c r="H627" s="1"/>
      <c r="I627" s="1"/>
      <c r="J627" s="1"/>
      <c r="K627" s="1"/>
      <c r="L627" s="1"/>
      <c r="M627" s="1"/>
      <c r="N627" s="3"/>
      <c r="O627" s="3"/>
      <c r="P627" s="3"/>
      <c r="Q627" s="3"/>
    </row>
    <row r="628" spans="7:17">
      <c r="G628" s="1"/>
      <c r="H628" s="1"/>
      <c r="I628" s="1"/>
      <c r="J628" s="1"/>
      <c r="K628" s="1"/>
      <c r="L628" s="1"/>
      <c r="M628" s="1"/>
      <c r="N628" s="3"/>
      <c r="O628" s="3"/>
      <c r="P628" s="3"/>
      <c r="Q628" s="3"/>
    </row>
    <row r="629" spans="7:17">
      <c r="G629" s="1"/>
      <c r="H629" s="1"/>
      <c r="I629" s="1"/>
      <c r="J629" s="1"/>
      <c r="K629" s="1"/>
      <c r="L629" s="1"/>
      <c r="M629" s="1"/>
      <c r="N629" s="3"/>
      <c r="O629" s="3"/>
      <c r="P629" s="3"/>
      <c r="Q629" s="3"/>
    </row>
    <row r="630" spans="7:17">
      <c r="G630" s="1"/>
      <c r="H630" s="1"/>
      <c r="I630" s="1"/>
      <c r="J630" s="1"/>
      <c r="K630" s="1"/>
      <c r="L630" s="1"/>
      <c r="M630" s="1"/>
      <c r="N630" s="3"/>
      <c r="O630" s="3"/>
      <c r="P630" s="3"/>
      <c r="Q630" s="3"/>
    </row>
    <row r="631" spans="7:17">
      <c r="G631" s="1"/>
      <c r="H631" s="1"/>
      <c r="I631" s="1"/>
      <c r="J631" s="1"/>
      <c r="K631" s="1"/>
      <c r="L631" s="1"/>
      <c r="M631" s="1"/>
      <c r="N631" s="3"/>
      <c r="O631" s="3"/>
      <c r="P631" s="3"/>
      <c r="Q631" s="3"/>
    </row>
    <row r="632" spans="7:17">
      <c r="G632" s="1"/>
      <c r="H632" s="1"/>
      <c r="I632" s="1"/>
      <c r="J632" s="1"/>
      <c r="K632" s="1"/>
      <c r="L632" s="1"/>
      <c r="M632" s="1"/>
      <c r="N632" s="3"/>
      <c r="O632" s="3"/>
      <c r="P632" s="3"/>
      <c r="Q632" s="3"/>
    </row>
    <row r="633" spans="7:17">
      <c r="G633" s="1"/>
      <c r="H633" s="1"/>
      <c r="I633" s="1"/>
      <c r="J633" s="1"/>
      <c r="K633" s="1"/>
      <c r="L633" s="1"/>
      <c r="M633" s="1"/>
      <c r="N633" s="3"/>
      <c r="O633" s="3"/>
      <c r="P633" s="3"/>
      <c r="Q633" s="3"/>
    </row>
    <row r="634" spans="7:17">
      <c r="G634" s="1"/>
      <c r="H634" s="1"/>
      <c r="I634" s="1"/>
      <c r="J634" s="1"/>
      <c r="K634" s="1"/>
      <c r="L634" s="1"/>
      <c r="M634" s="1"/>
      <c r="N634" s="3"/>
      <c r="O634" s="3"/>
      <c r="P634" s="3"/>
      <c r="Q634" s="3"/>
    </row>
    <row r="635" spans="7:17">
      <c r="G635" s="1"/>
      <c r="H635" s="1"/>
      <c r="I635" s="1"/>
      <c r="J635" s="1"/>
      <c r="K635" s="1"/>
      <c r="L635" s="1"/>
      <c r="M635" s="1"/>
      <c r="N635" s="3"/>
      <c r="O635" s="3"/>
      <c r="P635" s="3"/>
      <c r="Q635" s="3"/>
    </row>
    <row r="636" spans="7:17">
      <c r="G636" s="1"/>
      <c r="H636" s="1"/>
      <c r="I636" s="1"/>
      <c r="J636" s="1"/>
      <c r="K636" s="1"/>
      <c r="L636" s="1"/>
      <c r="M636" s="1"/>
      <c r="N636" s="3"/>
      <c r="O636" s="3"/>
      <c r="P636" s="3"/>
      <c r="Q636" s="3"/>
    </row>
    <row r="637" spans="7:17">
      <c r="G637" s="1"/>
      <c r="H637" s="1"/>
      <c r="I637" s="1"/>
      <c r="J637" s="1"/>
      <c r="K637" s="1"/>
      <c r="L637" s="1"/>
      <c r="M637" s="1"/>
      <c r="N637" s="3"/>
      <c r="O637" s="3"/>
      <c r="P637" s="3"/>
      <c r="Q637" s="3"/>
    </row>
    <row r="638" spans="7:17">
      <c r="G638" s="1"/>
      <c r="H638" s="1"/>
      <c r="I638" s="1"/>
      <c r="J638" s="1"/>
      <c r="K638" s="1"/>
      <c r="L638" s="1"/>
      <c r="M638" s="1"/>
      <c r="N638" s="3"/>
      <c r="O638" s="3"/>
      <c r="P638" s="3"/>
      <c r="Q638" s="3"/>
    </row>
    <row r="639" spans="7:17">
      <c r="G639" s="1"/>
      <c r="H639" s="1"/>
      <c r="I639" s="1"/>
      <c r="J639" s="1"/>
      <c r="K639" s="1"/>
      <c r="L639" s="1"/>
      <c r="M639" s="1"/>
      <c r="N639" s="3"/>
      <c r="O639" s="3"/>
      <c r="P639" s="3"/>
      <c r="Q639" s="3"/>
    </row>
    <row r="640" spans="7:17">
      <c r="G640" s="1"/>
      <c r="H640" s="1"/>
      <c r="I640" s="1"/>
      <c r="J640" s="1"/>
      <c r="K640" s="1"/>
      <c r="L640" s="1"/>
      <c r="M640" s="1"/>
      <c r="N640" s="3"/>
      <c r="O640" s="3"/>
      <c r="P640" s="3"/>
      <c r="Q640" s="3"/>
    </row>
    <row r="641" spans="7:17">
      <c r="G641" s="1"/>
      <c r="H641" s="1"/>
      <c r="I641" s="1"/>
      <c r="J641" s="1"/>
      <c r="K641" s="1"/>
      <c r="L641" s="1"/>
      <c r="M641" s="1"/>
      <c r="N641" s="3"/>
      <c r="O641" s="3"/>
      <c r="P641" s="3"/>
      <c r="Q641" s="3"/>
    </row>
    <row r="642" spans="7:17">
      <c r="G642" s="1"/>
      <c r="H642" s="1"/>
      <c r="I642" s="1"/>
      <c r="J642" s="1"/>
      <c r="K642" s="1"/>
      <c r="L642" s="1"/>
      <c r="M642" s="1"/>
      <c r="N642" s="3"/>
      <c r="O642" s="3"/>
      <c r="P642" s="3"/>
      <c r="Q642" s="3"/>
    </row>
    <row r="643" spans="7:17">
      <c r="G643" s="1"/>
      <c r="H643" s="1"/>
      <c r="I643" s="1"/>
      <c r="J643" s="1"/>
      <c r="K643" s="1"/>
      <c r="L643" s="1"/>
      <c r="M643" s="1"/>
      <c r="N643" s="3"/>
      <c r="O643" s="3"/>
      <c r="P643" s="3"/>
      <c r="Q643" s="3"/>
    </row>
    <row r="644" spans="7:17">
      <c r="G644" s="1"/>
      <c r="H644" s="1"/>
      <c r="I644" s="1"/>
      <c r="J644" s="1"/>
      <c r="K644" s="1"/>
      <c r="L644" s="1"/>
      <c r="M644" s="1"/>
      <c r="N644" s="3"/>
      <c r="O644" s="3"/>
      <c r="P644" s="3"/>
      <c r="Q644" s="3"/>
    </row>
    <row r="645" spans="7:17">
      <c r="G645" s="1"/>
      <c r="H645" s="1"/>
      <c r="I645" s="1"/>
      <c r="J645" s="1"/>
      <c r="K645" s="1"/>
      <c r="L645" s="1"/>
      <c r="M645" s="1"/>
      <c r="N645" s="3"/>
      <c r="O645" s="3"/>
      <c r="P645" s="3"/>
      <c r="Q645" s="3"/>
    </row>
    <row r="646" spans="7:17">
      <c r="G646" s="1"/>
      <c r="H646" s="1"/>
      <c r="I646" s="1"/>
      <c r="J646" s="1"/>
      <c r="K646" s="1"/>
      <c r="L646" s="1"/>
      <c r="M646" s="1"/>
      <c r="N646" s="3"/>
      <c r="O646" s="3"/>
      <c r="P646" s="3"/>
      <c r="Q646" s="3"/>
    </row>
    <row r="647" spans="7:17">
      <c r="G647" s="1"/>
      <c r="H647" s="1"/>
      <c r="I647" s="1"/>
      <c r="J647" s="1"/>
      <c r="K647" s="1"/>
      <c r="L647" s="1"/>
      <c r="M647" s="1"/>
      <c r="N647" s="3"/>
      <c r="O647" s="3"/>
      <c r="P647" s="3"/>
      <c r="Q647" s="3"/>
    </row>
    <row r="648" spans="7:17">
      <c r="G648" s="1"/>
      <c r="H648" s="1"/>
      <c r="I648" s="1"/>
      <c r="J648" s="1"/>
      <c r="K648" s="1"/>
      <c r="L648" s="1"/>
      <c r="M648" s="1"/>
      <c r="N648" s="3"/>
      <c r="O648" s="3"/>
      <c r="P648" s="3"/>
      <c r="Q648" s="3"/>
    </row>
    <row r="649" spans="7:17">
      <c r="G649" s="1"/>
      <c r="H649" s="1"/>
      <c r="I649" s="1"/>
      <c r="J649" s="1"/>
      <c r="K649" s="1"/>
      <c r="L649" s="1"/>
      <c r="M649" s="1"/>
      <c r="N649" s="3"/>
      <c r="O649" s="3"/>
      <c r="P649" s="3"/>
      <c r="Q649" s="3"/>
    </row>
    <row r="650" spans="7:17">
      <c r="G650" s="1"/>
      <c r="H650" s="1"/>
      <c r="I650" s="1"/>
      <c r="J650" s="1"/>
      <c r="K650" s="1"/>
      <c r="L650" s="1"/>
      <c r="M650" s="1"/>
      <c r="N650" s="3"/>
      <c r="O650" s="3"/>
      <c r="P650" s="3"/>
      <c r="Q650" s="3"/>
    </row>
    <row r="651" spans="7:17">
      <c r="G651" s="1"/>
      <c r="H651" s="1"/>
      <c r="I651" s="1"/>
      <c r="J651" s="1"/>
      <c r="K651" s="1"/>
      <c r="L651" s="1"/>
      <c r="M651" s="1"/>
      <c r="N651" s="3"/>
      <c r="O651" s="3"/>
      <c r="P651" s="3"/>
      <c r="Q651" s="3"/>
    </row>
    <row r="652" spans="7:17">
      <c r="G652" s="1"/>
      <c r="H652" s="1"/>
      <c r="I652" s="1"/>
      <c r="J652" s="1"/>
      <c r="K652" s="1"/>
      <c r="L652" s="1"/>
      <c r="M652" s="1"/>
      <c r="N652" s="3"/>
      <c r="O652" s="3"/>
      <c r="P652" s="3"/>
      <c r="Q652" s="3"/>
    </row>
    <row r="653" spans="7:17">
      <c r="G653" s="1"/>
      <c r="H653" s="1"/>
      <c r="I653" s="1"/>
      <c r="J653" s="1"/>
      <c r="K653" s="1"/>
      <c r="L653" s="1"/>
      <c r="M653" s="1"/>
      <c r="N653" s="3"/>
      <c r="O653" s="3"/>
      <c r="P653" s="3"/>
      <c r="Q653" s="3"/>
    </row>
    <row r="654" spans="7:17">
      <c r="G654" s="1"/>
      <c r="H654" s="1"/>
      <c r="I654" s="1"/>
      <c r="J654" s="1"/>
      <c r="K654" s="1"/>
      <c r="L654" s="1"/>
      <c r="M654" s="1"/>
      <c r="N654" s="3"/>
      <c r="O654" s="3"/>
      <c r="P654" s="3"/>
      <c r="Q654" s="3"/>
    </row>
    <row r="655" spans="7:17">
      <c r="G655" s="1"/>
      <c r="H655" s="1"/>
      <c r="I655" s="1"/>
      <c r="J655" s="1"/>
      <c r="K655" s="1"/>
      <c r="L655" s="1"/>
      <c r="M655" s="1"/>
      <c r="N655" s="3"/>
      <c r="O655" s="3"/>
      <c r="P655" s="3"/>
      <c r="Q655" s="3"/>
    </row>
    <row r="656" spans="7:17">
      <c r="G656" s="1"/>
      <c r="H656" s="1"/>
      <c r="I656" s="1"/>
      <c r="J656" s="1"/>
      <c r="K656" s="1"/>
      <c r="L656" s="1"/>
      <c r="M656" s="1"/>
      <c r="N656" s="3"/>
      <c r="O656" s="3"/>
      <c r="P656" s="3"/>
      <c r="Q656" s="3"/>
    </row>
    <row r="657" spans="7:17">
      <c r="G657" s="1"/>
      <c r="H657" s="1"/>
      <c r="I657" s="1"/>
      <c r="J657" s="1"/>
      <c r="K657" s="1"/>
      <c r="L657" s="1"/>
      <c r="M657" s="1"/>
      <c r="N657" s="3"/>
      <c r="O657" s="3"/>
      <c r="P657" s="3"/>
      <c r="Q657" s="3"/>
    </row>
    <row r="658" spans="7:17">
      <c r="G658" s="1"/>
      <c r="H658" s="1"/>
      <c r="I658" s="1"/>
      <c r="J658" s="1"/>
      <c r="K658" s="1"/>
      <c r="L658" s="1"/>
      <c r="M658" s="1"/>
      <c r="N658" s="3"/>
      <c r="O658" s="3"/>
      <c r="P658" s="3"/>
      <c r="Q658" s="3"/>
    </row>
    <row r="659" spans="7:17">
      <c r="G659" s="1"/>
      <c r="H659" s="1"/>
      <c r="I659" s="1"/>
      <c r="J659" s="1"/>
      <c r="K659" s="1"/>
      <c r="L659" s="1"/>
      <c r="M659" s="1"/>
      <c r="N659" s="3"/>
      <c r="O659" s="3"/>
      <c r="P659" s="3"/>
      <c r="Q659" s="3"/>
    </row>
    <row r="660" spans="7:17">
      <c r="G660" s="1"/>
      <c r="H660" s="1"/>
      <c r="I660" s="1"/>
      <c r="J660" s="1"/>
      <c r="K660" s="1"/>
      <c r="L660" s="1"/>
      <c r="M660" s="1"/>
      <c r="N660" s="3"/>
      <c r="O660" s="3"/>
      <c r="P660" s="3"/>
      <c r="Q660" s="3"/>
    </row>
    <row r="661" spans="7:17">
      <c r="G661" s="1"/>
      <c r="H661" s="1"/>
      <c r="I661" s="1"/>
      <c r="J661" s="1"/>
      <c r="K661" s="1"/>
      <c r="L661" s="1"/>
      <c r="M661" s="1"/>
      <c r="N661" s="3"/>
      <c r="O661" s="3"/>
      <c r="P661" s="3"/>
      <c r="Q661" s="3"/>
    </row>
    <row r="662" spans="7:17">
      <c r="G662" s="1"/>
      <c r="H662" s="1"/>
      <c r="I662" s="1"/>
      <c r="J662" s="1"/>
      <c r="K662" s="1"/>
      <c r="L662" s="1"/>
      <c r="M662" s="1"/>
      <c r="N662" s="3"/>
      <c r="O662" s="3"/>
      <c r="P662" s="3"/>
      <c r="Q662" s="3"/>
    </row>
    <row r="663" spans="7:17">
      <c r="G663" s="1"/>
      <c r="H663" s="1"/>
      <c r="I663" s="1"/>
      <c r="J663" s="1"/>
      <c r="K663" s="1"/>
      <c r="L663" s="1"/>
      <c r="M663" s="1"/>
      <c r="N663" s="3"/>
      <c r="O663" s="3"/>
      <c r="P663" s="3"/>
      <c r="Q663" s="3"/>
    </row>
    <row r="664" spans="7:17">
      <c r="G664" s="1"/>
      <c r="H664" s="1"/>
      <c r="I664" s="1"/>
      <c r="J664" s="1"/>
      <c r="K664" s="1"/>
      <c r="L664" s="1"/>
      <c r="M664" s="1"/>
      <c r="N664" s="3"/>
      <c r="O664" s="3"/>
      <c r="P664" s="3"/>
      <c r="Q664" s="3"/>
    </row>
    <row r="665" spans="7:17">
      <c r="G665" s="1"/>
      <c r="H665" s="1"/>
      <c r="I665" s="1"/>
      <c r="J665" s="1"/>
      <c r="K665" s="1"/>
      <c r="L665" s="1"/>
      <c r="M665" s="1"/>
      <c r="N665" s="3"/>
      <c r="O665" s="3"/>
      <c r="P665" s="3"/>
      <c r="Q665" s="3"/>
    </row>
    <row r="666" spans="7:17">
      <c r="G666" s="1"/>
      <c r="H666" s="1"/>
      <c r="I666" s="1"/>
      <c r="J666" s="1"/>
      <c r="K666" s="1"/>
      <c r="L666" s="1"/>
      <c r="M666" s="1"/>
      <c r="N666" s="3"/>
      <c r="O666" s="3"/>
      <c r="P666" s="3"/>
      <c r="Q666" s="3"/>
    </row>
    <row r="667" spans="7:17">
      <c r="G667" s="1"/>
      <c r="H667" s="1"/>
      <c r="I667" s="1"/>
      <c r="J667" s="1"/>
      <c r="K667" s="1"/>
      <c r="L667" s="1"/>
      <c r="M667" s="1"/>
      <c r="N667" s="3"/>
      <c r="O667" s="3"/>
      <c r="P667" s="3"/>
      <c r="Q667" s="3"/>
    </row>
    <row r="668" spans="7:17">
      <c r="G668" s="1"/>
      <c r="H668" s="1"/>
      <c r="I668" s="1"/>
      <c r="J668" s="1"/>
      <c r="K668" s="1"/>
      <c r="L668" s="1"/>
      <c r="M668" s="1"/>
      <c r="N668" s="3"/>
      <c r="O668" s="3"/>
      <c r="P668" s="3"/>
      <c r="Q668" s="3"/>
    </row>
    <row r="669" spans="7:17">
      <c r="G669" s="1"/>
      <c r="H669" s="1"/>
      <c r="I669" s="1"/>
      <c r="J669" s="1"/>
      <c r="K669" s="1"/>
      <c r="L669" s="1"/>
      <c r="M669" s="1"/>
      <c r="N669" s="3"/>
      <c r="O669" s="3"/>
      <c r="P669" s="3"/>
      <c r="Q669" s="3"/>
    </row>
    <row r="670" spans="7:17">
      <c r="G670" s="1"/>
      <c r="H670" s="1"/>
      <c r="I670" s="1"/>
      <c r="J670" s="1"/>
      <c r="K670" s="1"/>
      <c r="L670" s="1"/>
      <c r="M670" s="1"/>
      <c r="N670" s="3"/>
      <c r="O670" s="3"/>
      <c r="P670" s="3"/>
      <c r="Q670" s="3"/>
    </row>
    <row r="671" spans="7:17">
      <c r="G671" s="1"/>
      <c r="H671" s="1"/>
      <c r="I671" s="1"/>
      <c r="J671" s="1"/>
      <c r="K671" s="1"/>
      <c r="L671" s="1"/>
      <c r="M671" s="1"/>
      <c r="N671" s="3"/>
      <c r="O671" s="3"/>
      <c r="P671" s="3"/>
      <c r="Q671" s="3"/>
    </row>
    <row r="672" spans="7:17">
      <c r="G672" s="1"/>
      <c r="H672" s="1"/>
      <c r="I672" s="1"/>
      <c r="J672" s="1"/>
      <c r="K672" s="1"/>
      <c r="L672" s="1"/>
      <c r="M672" s="1"/>
      <c r="N672" s="3"/>
      <c r="O672" s="3"/>
      <c r="P672" s="3"/>
      <c r="Q672" s="3"/>
    </row>
    <row r="673" spans="7:17">
      <c r="G673" s="1"/>
      <c r="H673" s="1"/>
      <c r="I673" s="1"/>
      <c r="J673" s="1"/>
      <c r="K673" s="1"/>
      <c r="L673" s="1"/>
      <c r="M673" s="1"/>
      <c r="N673" s="3"/>
      <c r="O673" s="3"/>
      <c r="P673" s="3"/>
      <c r="Q673" s="3"/>
    </row>
    <row r="674" spans="7:17">
      <c r="G674" s="1"/>
      <c r="H674" s="1"/>
      <c r="I674" s="1"/>
      <c r="J674" s="1"/>
      <c r="K674" s="1"/>
      <c r="L674" s="1"/>
      <c r="M674" s="1"/>
      <c r="N674" s="3"/>
      <c r="O674" s="3"/>
      <c r="P674" s="3"/>
      <c r="Q674" s="3"/>
    </row>
    <row r="675" spans="7:17">
      <c r="G675" s="1"/>
      <c r="H675" s="1"/>
      <c r="I675" s="1"/>
      <c r="J675" s="1"/>
      <c r="K675" s="1"/>
      <c r="L675" s="1"/>
      <c r="M675" s="1"/>
      <c r="N675" s="3"/>
      <c r="O675" s="3"/>
      <c r="P675" s="3"/>
      <c r="Q675" s="3"/>
    </row>
    <row r="676" spans="7:17">
      <c r="G676" s="1"/>
      <c r="H676" s="1"/>
      <c r="I676" s="1"/>
      <c r="J676" s="1"/>
      <c r="K676" s="1"/>
      <c r="L676" s="1"/>
      <c r="M676" s="1"/>
      <c r="N676" s="3"/>
      <c r="O676" s="3"/>
      <c r="P676" s="3"/>
      <c r="Q676" s="3"/>
    </row>
    <row r="677" spans="7:17">
      <c r="G677" s="1"/>
      <c r="H677" s="1"/>
      <c r="I677" s="1"/>
      <c r="J677" s="1"/>
      <c r="K677" s="1"/>
      <c r="L677" s="1"/>
      <c r="M677" s="1"/>
      <c r="N677" s="3"/>
      <c r="O677" s="3"/>
      <c r="P677" s="3"/>
      <c r="Q677" s="3"/>
    </row>
    <row r="678" spans="7:17">
      <c r="G678" s="1"/>
      <c r="H678" s="1"/>
      <c r="I678" s="1"/>
      <c r="J678" s="1"/>
      <c r="K678" s="1"/>
      <c r="L678" s="1"/>
      <c r="M678" s="1"/>
      <c r="N678" s="3"/>
      <c r="O678" s="3"/>
      <c r="P678" s="3"/>
      <c r="Q678" s="3"/>
    </row>
    <row r="679" spans="7:17">
      <c r="G679" s="1"/>
      <c r="H679" s="1"/>
      <c r="I679" s="1"/>
      <c r="J679" s="1"/>
      <c r="K679" s="1"/>
      <c r="L679" s="1"/>
      <c r="M679" s="1"/>
      <c r="N679" s="3"/>
      <c r="O679" s="3"/>
      <c r="P679" s="3"/>
      <c r="Q679" s="3"/>
    </row>
    <row r="680" spans="7:17">
      <c r="G680" s="1"/>
      <c r="H680" s="1"/>
      <c r="I680" s="1"/>
      <c r="J680" s="1"/>
      <c r="K680" s="1"/>
      <c r="L680" s="1"/>
      <c r="M680" s="1"/>
      <c r="N680" s="3"/>
      <c r="O680" s="3"/>
      <c r="P680" s="3"/>
      <c r="Q680" s="3"/>
    </row>
    <row r="681" spans="7:17">
      <c r="G681" s="1"/>
      <c r="H681" s="1"/>
      <c r="I681" s="1"/>
      <c r="J681" s="1"/>
      <c r="K681" s="1"/>
      <c r="L681" s="1"/>
      <c r="M681" s="1"/>
      <c r="N681" s="3"/>
      <c r="O681" s="3"/>
      <c r="P681" s="3"/>
      <c r="Q681" s="3"/>
    </row>
    <row r="682" spans="7:17">
      <c r="G682" s="1"/>
      <c r="H682" s="1"/>
      <c r="I682" s="1"/>
      <c r="J682" s="1"/>
      <c r="K682" s="1"/>
      <c r="L682" s="1"/>
      <c r="M682" s="1"/>
      <c r="N682" s="3"/>
      <c r="O682" s="3"/>
      <c r="P682" s="3"/>
      <c r="Q682" s="3"/>
    </row>
    <row r="683" spans="7:17">
      <c r="G683" s="1"/>
      <c r="H683" s="1"/>
      <c r="I683" s="1"/>
      <c r="J683" s="1"/>
      <c r="K683" s="1"/>
      <c r="L683" s="1"/>
      <c r="M683" s="1"/>
      <c r="N683" s="3"/>
      <c r="O683" s="3"/>
      <c r="P683" s="3"/>
      <c r="Q683" s="3"/>
    </row>
    <row r="684" spans="7:17">
      <c r="G684" s="1"/>
      <c r="H684" s="1"/>
      <c r="I684" s="1"/>
      <c r="J684" s="1"/>
      <c r="K684" s="1"/>
      <c r="L684" s="1"/>
      <c r="M684" s="1"/>
      <c r="N684" s="3"/>
      <c r="O684" s="3"/>
      <c r="P684" s="3"/>
      <c r="Q684" s="3"/>
    </row>
    <row r="685" spans="7:17">
      <c r="G685" s="1"/>
      <c r="H685" s="1"/>
      <c r="I685" s="1"/>
      <c r="J685" s="1"/>
      <c r="K685" s="1"/>
      <c r="L685" s="1"/>
      <c r="M685" s="1"/>
      <c r="N685" s="3"/>
      <c r="O685" s="3"/>
      <c r="P685" s="3"/>
      <c r="Q685" s="3"/>
    </row>
    <row r="686" spans="7:17">
      <c r="G686" s="1"/>
      <c r="H686" s="1"/>
      <c r="I686" s="1"/>
      <c r="J686" s="1"/>
      <c r="K686" s="1"/>
      <c r="L686" s="1"/>
      <c r="M686" s="1"/>
      <c r="N686" s="3"/>
      <c r="O686" s="3"/>
      <c r="P686" s="3"/>
      <c r="Q686" s="3"/>
    </row>
    <row r="687" spans="7:17">
      <c r="G687" s="1"/>
      <c r="H687" s="1"/>
      <c r="I687" s="1"/>
      <c r="J687" s="1"/>
      <c r="K687" s="1"/>
      <c r="L687" s="1"/>
      <c r="M687" s="1"/>
      <c r="N687" s="3"/>
      <c r="O687" s="3"/>
      <c r="P687" s="3"/>
      <c r="Q687" s="3"/>
    </row>
    <row r="688" spans="7:17">
      <c r="G688" s="1"/>
      <c r="H688" s="1"/>
      <c r="I688" s="1"/>
      <c r="J688" s="1"/>
      <c r="K688" s="1"/>
      <c r="L688" s="1"/>
      <c r="M688" s="1"/>
      <c r="N688" s="3"/>
      <c r="O688" s="3"/>
      <c r="P688" s="3"/>
      <c r="Q688" s="3"/>
    </row>
    <row r="689" spans="7:17">
      <c r="G689" s="1"/>
      <c r="H689" s="1"/>
      <c r="I689" s="1"/>
      <c r="J689" s="1"/>
      <c r="K689" s="1"/>
      <c r="L689" s="1"/>
      <c r="M689" s="1"/>
      <c r="N689" s="3"/>
      <c r="O689" s="3"/>
      <c r="P689" s="3"/>
      <c r="Q689" s="3"/>
    </row>
    <row r="690" spans="7:17">
      <c r="G690" s="1"/>
      <c r="H690" s="1"/>
      <c r="I690" s="1"/>
      <c r="J690" s="1"/>
      <c r="K690" s="1"/>
      <c r="L690" s="1"/>
      <c r="M690" s="1"/>
      <c r="N690" s="3"/>
      <c r="O690" s="3"/>
      <c r="P690" s="3"/>
      <c r="Q690" s="3"/>
    </row>
    <row r="691" spans="7:17">
      <c r="G691" s="1"/>
      <c r="H691" s="1"/>
      <c r="I691" s="1"/>
      <c r="J691" s="1"/>
      <c r="K691" s="1"/>
      <c r="L691" s="1"/>
      <c r="M691" s="1"/>
      <c r="N691" s="3"/>
      <c r="O691" s="3"/>
      <c r="P691" s="3"/>
      <c r="Q691" s="3"/>
    </row>
    <row r="692" spans="7:17">
      <c r="G692" s="1"/>
      <c r="H692" s="1"/>
      <c r="I692" s="1"/>
      <c r="J692" s="1"/>
      <c r="K692" s="1"/>
      <c r="L692" s="1"/>
      <c r="M692" s="1"/>
      <c r="N692" s="3"/>
      <c r="O692" s="3"/>
      <c r="P692" s="3"/>
      <c r="Q692" s="3"/>
    </row>
    <row r="693" spans="7:17">
      <c r="G693" s="1"/>
      <c r="H693" s="1"/>
      <c r="I693" s="1"/>
      <c r="J693" s="1"/>
      <c r="K693" s="1"/>
      <c r="L693" s="1"/>
      <c r="M693" s="1"/>
      <c r="N693" s="3"/>
      <c r="O693" s="3"/>
      <c r="P693" s="3"/>
      <c r="Q693" s="3"/>
    </row>
    <row r="694" spans="7:17">
      <c r="G694" s="1"/>
      <c r="H694" s="1"/>
      <c r="I694" s="1"/>
      <c r="J694" s="1"/>
      <c r="K694" s="1"/>
      <c r="L694" s="1"/>
      <c r="M694" s="1"/>
      <c r="N694" s="3"/>
      <c r="O694" s="3"/>
      <c r="P694" s="3"/>
      <c r="Q694" s="3"/>
    </row>
    <row r="695" spans="7:17">
      <c r="G695" s="1"/>
      <c r="H695" s="1"/>
      <c r="I695" s="1"/>
      <c r="J695" s="1"/>
      <c r="K695" s="1"/>
      <c r="L695" s="1"/>
      <c r="M695" s="1"/>
      <c r="N695" s="3"/>
      <c r="O695" s="3"/>
      <c r="P695" s="3"/>
      <c r="Q695" s="3"/>
    </row>
    <row r="696" spans="7:17">
      <c r="G696" s="1"/>
      <c r="H696" s="1"/>
      <c r="I696" s="1"/>
      <c r="J696" s="1"/>
      <c r="K696" s="1"/>
      <c r="L696" s="1"/>
      <c r="M696" s="1"/>
      <c r="N696" s="3"/>
      <c r="O696" s="3"/>
      <c r="P696" s="3"/>
      <c r="Q696" s="3"/>
    </row>
    <row r="697" spans="7:17">
      <c r="G697" s="1"/>
      <c r="H697" s="1"/>
      <c r="I697" s="1"/>
      <c r="J697" s="1"/>
      <c r="K697" s="1"/>
      <c r="L697" s="1"/>
      <c r="M697" s="1"/>
      <c r="N697" s="3"/>
      <c r="O697" s="3"/>
      <c r="P697" s="3"/>
      <c r="Q697" s="3"/>
    </row>
    <row r="698" spans="7:17">
      <c r="G698" s="1"/>
      <c r="H698" s="1"/>
      <c r="I698" s="1"/>
      <c r="J698" s="1"/>
      <c r="K698" s="1"/>
      <c r="L698" s="1"/>
      <c r="M698" s="1"/>
      <c r="N698" s="3"/>
      <c r="O698" s="3"/>
      <c r="P698" s="3"/>
      <c r="Q698" s="3"/>
    </row>
    <row r="699" spans="7:17">
      <c r="G699" s="1"/>
      <c r="H699" s="1"/>
      <c r="I699" s="1"/>
      <c r="J699" s="1"/>
      <c r="K699" s="1"/>
      <c r="L699" s="1"/>
      <c r="M699" s="1"/>
      <c r="N699" s="3"/>
      <c r="O699" s="3"/>
      <c r="P699" s="3"/>
      <c r="Q699" s="3"/>
    </row>
    <row r="700" spans="7:17">
      <c r="G700" s="1"/>
      <c r="H700" s="1"/>
      <c r="I700" s="1"/>
      <c r="J700" s="1"/>
      <c r="K700" s="1"/>
      <c r="L700" s="1"/>
      <c r="M700" s="1"/>
      <c r="N700" s="3"/>
      <c r="O700" s="3"/>
      <c r="P700" s="3"/>
      <c r="Q700" s="3"/>
    </row>
    <row r="701" spans="7:17">
      <c r="G701" s="1"/>
      <c r="H701" s="1"/>
      <c r="I701" s="1"/>
      <c r="J701" s="1"/>
      <c r="K701" s="1"/>
      <c r="L701" s="1"/>
      <c r="M701" s="1"/>
      <c r="N701" s="3"/>
      <c r="O701" s="3"/>
      <c r="P701" s="3"/>
      <c r="Q701" s="3"/>
    </row>
    <row r="702" spans="7:17">
      <c r="G702" s="1"/>
      <c r="H702" s="1"/>
      <c r="I702" s="1"/>
      <c r="J702" s="1"/>
      <c r="K702" s="1"/>
      <c r="L702" s="1"/>
      <c r="M702" s="1"/>
      <c r="N702" s="3"/>
      <c r="O702" s="3"/>
      <c r="P702" s="3"/>
      <c r="Q702" s="3"/>
    </row>
    <row r="703" spans="7:17">
      <c r="G703" s="1"/>
      <c r="H703" s="1"/>
      <c r="I703" s="1"/>
      <c r="J703" s="1"/>
      <c r="K703" s="1"/>
      <c r="L703" s="1"/>
      <c r="M703" s="1"/>
      <c r="N703" s="3"/>
      <c r="O703" s="3"/>
      <c r="P703" s="3"/>
      <c r="Q703" s="3"/>
    </row>
    <row r="704" spans="7:17">
      <c r="G704" s="1"/>
      <c r="H704" s="1"/>
      <c r="I704" s="1"/>
      <c r="J704" s="1"/>
      <c r="K704" s="1"/>
      <c r="L704" s="1"/>
      <c r="M704" s="1"/>
      <c r="N704" s="3"/>
      <c r="O704" s="3"/>
      <c r="P704" s="3"/>
      <c r="Q704" s="3"/>
    </row>
    <row r="705" spans="7:17">
      <c r="G705" s="1"/>
      <c r="H705" s="1"/>
      <c r="I705" s="1"/>
      <c r="J705" s="1"/>
      <c r="K705" s="1"/>
      <c r="L705" s="1"/>
      <c r="M705" s="1"/>
      <c r="N705" s="3"/>
      <c r="O705" s="3"/>
      <c r="P705" s="3"/>
      <c r="Q705" s="3"/>
    </row>
    <row r="706" spans="7:17">
      <c r="G706" s="1"/>
      <c r="H706" s="1"/>
      <c r="I706" s="1"/>
      <c r="J706" s="1"/>
      <c r="K706" s="1"/>
      <c r="L706" s="1"/>
      <c r="M706" s="1"/>
      <c r="N706" s="3"/>
      <c r="O706" s="3"/>
      <c r="P706" s="3"/>
      <c r="Q706" s="3"/>
    </row>
    <row r="707" spans="7:17">
      <c r="G707" s="1"/>
      <c r="H707" s="1"/>
      <c r="I707" s="1"/>
      <c r="J707" s="1"/>
      <c r="K707" s="1"/>
      <c r="L707" s="1"/>
      <c r="M707" s="1"/>
      <c r="N707" s="3"/>
      <c r="O707" s="3"/>
      <c r="P707" s="3"/>
      <c r="Q707" s="3"/>
    </row>
    <row r="708" spans="7:17">
      <c r="G708" s="1"/>
      <c r="H708" s="1"/>
      <c r="I708" s="1"/>
      <c r="J708" s="1"/>
      <c r="K708" s="1"/>
      <c r="L708" s="1"/>
      <c r="M708" s="1"/>
      <c r="N708" s="3"/>
      <c r="O708" s="3"/>
      <c r="P708" s="3"/>
      <c r="Q708" s="3"/>
    </row>
    <row r="709" spans="7:17">
      <c r="G709" s="1"/>
      <c r="H709" s="1"/>
      <c r="I709" s="1"/>
      <c r="J709" s="1"/>
      <c r="K709" s="1"/>
      <c r="L709" s="1"/>
      <c r="M709" s="1"/>
      <c r="N709" s="3"/>
      <c r="O709" s="3"/>
      <c r="P709" s="3"/>
      <c r="Q709" s="3"/>
    </row>
    <row r="710" spans="7:17">
      <c r="G710" s="1"/>
      <c r="H710" s="1"/>
      <c r="I710" s="1"/>
      <c r="J710" s="1"/>
      <c r="K710" s="1"/>
      <c r="L710" s="1"/>
      <c r="M710" s="1"/>
      <c r="N710" s="3"/>
      <c r="O710" s="3"/>
      <c r="P710" s="3"/>
      <c r="Q710" s="3"/>
    </row>
    <row r="711" spans="7:17">
      <c r="G711" s="1"/>
      <c r="H711" s="1"/>
      <c r="I711" s="1"/>
      <c r="J711" s="1"/>
      <c r="K711" s="1"/>
      <c r="L711" s="1"/>
      <c r="M711" s="1"/>
      <c r="N711" s="3"/>
      <c r="O711" s="3"/>
      <c r="P711" s="3"/>
      <c r="Q711" s="3"/>
    </row>
    <row r="712" spans="7:17">
      <c r="G712" s="1"/>
      <c r="H712" s="1"/>
      <c r="I712" s="1"/>
      <c r="J712" s="1"/>
      <c r="K712" s="1"/>
      <c r="L712" s="1"/>
      <c r="M712" s="1"/>
      <c r="N712" s="3"/>
      <c r="O712" s="3"/>
      <c r="P712" s="3"/>
      <c r="Q712" s="3"/>
    </row>
    <row r="713" spans="7:17">
      <c r="G713" s="1"/>
      <c r="H713" s="1"/>
      <c r="I713" s="1"/>
      <c r="J713" s="1"/>
      <c r="K713" s="1"/>
      <c r="L713" s="1"/>
      <c r="M713" s="1"/>
      <c r="N713" s="3"/>
      <c r="O713" s="3"/>
      <c r="P713" s="3"/>
      <c r="Q713" s="3"/>
    </row>
    <row r="714" spans="7:17">
      <c r="G714" s="1"/>
      <c r="H714" s="1"/>
      <c r="I714" s="1"/>
      <c r="J714" s="1"/>
      <c r="K714" s="1"/>
      <c r="L714" s="1"/>
      <c r="M714" s="1"/>
      <c r="N714" s="3"/>
      <c r="O714" s="3"/>
      <c r="P714" s="3"/>
      <c r="Q714" s="3"/>
    </row>
    <row r="715" spans="7:17">
      <c r="G715" s="1"/>
      <c r="H715" s="1"/>
      <c r="I715" s="1"/>
      <c r="J715" s="1"/>
      <c r="K715" s="1"/>
      <c r="L715" s="1"/>
      <c r="M715" s="1"/>
      <c r="N715" s="3"/>
      <c r="O715" s="3"/>
      <c r="P715" s="3"/>
      <c r="Q715" s="3"/>
    </row>
    <row r="716" spans="7:17">
      <c r="G716" s="1"/>
      <c r="H716" s="1"/>
      <c r="I716" s="1"/>
      <c r="J716" s="1"/>
      <c r="K716" s="1"/>
      <c r="L716" s="1"/>
      <c r="M716" s="1"/>
      <c r="N716" s="3"/>
      <c r="O716" s="3"/>
      <c r="P716" s="3"/>
      <c r="Q716" s="3"/>
    </row>
    <row r="717" spans="7:17">
      <c r="G717" s="1"/>
      <c r="H717" s="1"/>
      <c r="I717" s="1"/>
      <c r="J717" s="1"/>
      <c r="K717" s="1"/>
      <c r="L717" s="1"/>
      <c r="M717" s="1"/>
      <c r="N717" s="3"/>
      <c r="O717" s="3"/>
      <c r="P717" s="3"/>
      <c r="Q717" s="3"/>
    </row>
    <row r="718" spans="7:17">
      <c r="G718" s="1"/>
      <c r="H718" s="1"/>
      <c r="I718" s="1"/>
      <c r="J718" s="1"/>
      <c r="K718" s="1"/>
      <c r="L718" s="1"/>
      <c r="M718" s="1"/>
      <c r="N718" s="3"/>
      <c r="O718" s="3"/>
      <c r="P718" s="3"/>
      <c r="Q718" s="3"/>
    </row>
    <row r="719" spans="7:17">
      <c r="G719" s="1"/>
      <c r="H719" s="1"/>
      <c r="I719" s="1"/>
      <c r="J719" s="1"/>
      <c r="K719" s="1"/>
      <c r="L719" s="1"/>
      <c r="M719" s="1"/>
      <c r="N719" s="3"/>
      <c r="O719" s="3"/>
      <c r="P719" s="3"/>
      <c r="Q719" s="3"/>
    </row>
    <row r="720" spans="7:17">
      <c r="G720" s="1"/>
      <c r="H720" s="1"/>
      <c r="I720" s="1"/>
      <c r="J720" s="1"/>
      <c r="K720" s="1"/>
      <c r="L720" s="1"/>
      <c r="M720" s="1"/>
      <c r="N720" s="3"/>
      <c r="O720" s="3"/>
      <c r="P720" s="3"/>
      <c r="Q720" s="3"/>
    </row>
    <row r="721" spans="7:17">
      <c r="G721" s="1"/>
      <c r="H721" s="1"/>
      <c r="I721" s="1"/>
      <c r="J721" s="1"/>
      <c r="K721" s="1"/>
      <c r="L721" s="1"/>
      <c r="M721" s="1"/>
      <c r="N721" s="3"/>
      <c r="O721" s="3"/>
      <c r="P721" s="3"/>
      <c r="Q721" s="3"/>
    </row>
    <row r="722" spans="7:17">
      <c r="G722" s="1"/>
      <c r="H722" s="1"/>
      <c r="I722" s="1"/>
      <c r="J722" s="1"/>
      <c r="K722" s="1"/>
      <c r="L722" s="1"/>
      <c r="M722" s="1"/>
      <c r="N722" s="3"/>
      <c r="O722" s="3"/>
      <c r="P722" s="3"/>
      <c r="Q722" s="3"/>
    </row>
    <row r="723" spans="7:17">
      <c r="G723" s="1"/>
      <c r="H723" s="1"/>
      <c r="I723" s="1"/>
      <c r="J723" s="1"/>
      <c r="K723" s="1"/>
      <c r="L723" s="1"/>
      <c r="M723" s="1"/>
      <c r="N723" s="3"/>
      <c r="O723" s="3"/>
      <c r="P723" s="3"/>
      <c r="Q723" s="3"/>
    </row>
    <row r="724" spans="7:17">
      <c r="G724" s="1"/>
      <c r="H724" s="1"/>
      <c r="I724" s="1"/>
      <c r="J724" s="1"/>
      <c r="K724" s="1"/>
      <c r="L724" s="1"/>
      <c r="M724" s="1"/>
      <c r="N724" s="3"/>
      <c r="O724" s="3"/>
      <c r="P724" s="3"/>
      <c r="Q724" s="3"/>
    </row>
    <row r="725" spans="7:17">
      <c r="G725" s="1"/>
      <c r="H725" s="1"/>
      <c r="I725" s="1"/>
      <c r="J725" s="1"/>
      <c r="K725" s="1"/>
      <c r="L725" s="1"/>
      <c r="M725" s="1"/>
      <c r="N725" s="3"/>
      <c r="O725" s="3"/>
      <c r="P725" s="3"/>
      <c r="Q725" s="3"/>
    </row>
    <row r="726" spans="7:17">
      <c r="G726" s="1"/>
      <c r="H726" s="1"/>
      <c r="I726" s="1"/>
      <c r="J726" s="1"/>
      <c r="K726" s="1"/>
      <c r="L726" s="1"/>
      <c r="M726" s="1"/>
      <c r="N726" s="3"/>
      <c r="O726" s="3"/>
      <c r="P726" s="3"/>
      <c r="Q726" s="3"/>
    </row>
    <row r="727" spans="7:17">
      <c r="G727" s="1"/>
      <c r="H727" s="1"/>
      <c r="I727" s="1"/>
      <c r="J727" s="1"/>
      <c r="K727" s="1"/>
      <c r="L727" s="1"/>
      <c r="M727" s="1"/>
      <c r="N727" s="3"/>
      <c r="O727" s="3"/>
      <c r="P727" s="3"/>
      <c r="Q727" s="3"/>
    </row>
    <row r="728" spans="7:17">
      <c r="G728" s="1"/>
      <c r="H728" s="1"/>
      <c r="I728" s="1"/>
      <c r="J728" s="1"/>
      <c r="K728" s="1"/>
      <c r="L728" s="1"/>
      <c r="M728" s="1"/>
      <c r="N728" s="3"/>
      <c r="O728" s="3"/>
      <c r="P728" s="3"/>
      <c r="Q728" s="3"/>
    </row>
    <row r="729" spans="7:17">
      <c r="G729" s="1"/>
      <c r="H729" s="1"/>
      <c r="I729" s="1"/>
      <c r="J729" s="1"/>
      <c r="K729" s="1"/>
      <c r="L729" s="1"/>
      <c r="M729" s="1"/>
      <c r="N729" s="3"/>
      <c r="O729" s="3"/>
      <c r="P729" s="3"/>
      <c r="Q729" s="3"/>
    </row>
    <row r="730" spans="7:17">
      <c r="G730" s="1"/>
      <c r="H730" s="1"/>
      <c r="I730" s="1"/>
      <c r="J730" s="1"/>
      <c r="K730" s="1"/>
      <c r="L730" s="1"/>
      <c r="M730" s="1"/>
      <c r="N730" s="3"/>
      <c r="O730" s="3"/>
      <c r="P730" s="3"/>
      <c r="Q730" s="3"/>
    </row>
    <row r="731" spans="7:17">
      <c r="G731" s="1"/>
      <c r="H731" s="1"/>
      <c r="I731" s="1"/>
      <c r="J731" s="1"/>
      <c r="K731" s="1"/>
      <c r="L731" s="1"/>
      <c r="M731" s="1"/>
      <c r="N731" s="3"/>
      <c r="O731" s="3"/>
      <c r="P731" s="3"/>
      <c r="Q731" s="3"/>
    </row>
    <row r="732" spans="7:17">
      <c r="G732" s="1"/>
      <c r="H732" s="1"/>
      <c r="I732" s="1"/>
      <c r="J732" s="1"/>
      <c r="K732" s="1"/>
      <c r="L732" s="1"/>
      <c r="M732" s="1"/>
      <c r="N732" s="3"/>
      <c r="O732" s="3"/>
      <c r="P732" s="3"/>
      <c r="Q732" s="3"/>
    </row>
    <row r="733" spans="7:17">
      <c r="G733" s="1"/>
      <c r="H733" s="1"/>
      <c r="I733" s="1"/>
      <c r="J733" s="1"/>
      <c r="K733" s="1"/>
      <c r="L733" s="1"/>
      <c r="M733" s="1"/>
      <c r="N733" s="3"/>
      <c r="O733" s="3"/>
      <c r="P733" s="3"/>
      <c r="Q733" s="3"/>
    </row>
    <row r="734" spans="7:17">
      <c r="G734" s="1"/>
      <c r="H734" s="1"/>
      <c r="I734" s="1"/>
      <c r="J734" s="1"/>
      <c r="K734" s="1"/>
      <c r="L734" s="1"/>
      <c r="M734" s="1"/>
      <c r="N734" s="3"/>
      <c r="O734" s="3"/>
      <c r="P734" s="3"/>
      <c r="Q734" s="3"/>
    </row>
    <row r="735" spans="7:17">
      <c r="G735" s="1"/>
      <c r="H735" s="1"/>
      <c r="I735" s="1"/>
      <c r="J735" s="1"/>
      <c r="K735" s="1"/>
      <c r="L735" s="1"/>
      <c r="M735" s="1"/>
      <c r="N735" s="3"/>
      <c r="O735" s="3"/>
      <c r="P735" s="3"/>
      <c r="Q735" s="3"/>
    </row>
    <row r="736" spans="7:17">
      <c r="G736" s="1"/>
      <c r="H736" s="1"/>
      <c r="I736" s="1"/>
      <c r="J736" s="1"/>
      <c r="K736" s="1"/>
      <c r="L736" s="1"/>
      <c r="M736" s="1"/>
      <c r="N736" s="3"/>
      <c r="O736" s="3"/>
      <c r="P736" s="3"/>
      <c r="Q736" s="3"/>
    </row>
    <row r="737" spans="7:17">
      <c r="G737" s="1"/>
      <c r="H737" s="1"/>
      <c r="I737" s="1"/>
      <c r="J737" s="1"/>
      <c r="K737" s="1"/>
      <c r="L737" s="1"/>
      <c r="M737" s="1"/>
      <c r="N737" s="3"/>
      <c r="O737" s="3"/>
      <c r="P737" s="3"/>
      <c r="Q737" s="3"/>
    </row>
    <row r="738" spans="7:17">
      <c r="G738" s="1"/>
      <c r="H738" s="1"/>
      <c r="I738" s="1"/>
      <c r="J738" s="1"/>
      <c r="K738" s="1"/>
      <c r="L738" s="1"/>
      <c r="M738" s="1"/>
      <c r="N738" s="3"/>
      <c r="O738" s="3"/>
      <c r="P738" s="3"/>
      <c r="Q738" s="3"/>
    </row>
    <row r="739" spans="7:17">
      <c r="G739" s="1"/>
      <c r="H739" s="1"/>
      <c r="I739" s="1"/>
      <c r="J739" s="1"/>
      <c r="K739" s="1"/>
      <c r="L739" s="1"/>
      <c r="M739" s="1"/>
      <c r="N739" s="3"/>
      <c r="O739" s="3"/>
      <c r="P739" s="3"/>
      <c r="Q739" s="3"/>
    </row>
    <row r="740" spans="7:17">
      <c r="G740" s="1"/>
      <c r="H740" s="1"/>
      <c r="I740" s="1"/>
      <c r="J740" s="1"/>
      <c r="K740" s="1"/>
      <c r="L740" s="1"/>
      <c r="M740" s="1"/>
      <c r="N740" s="3"/>
      <c r="O740" s="3"/>
      <c r="P740" s="3"/>
      <c r="Q740" s="3"/>
    </row>
    <row r="741" spans="7:17">
      <c r="G741" s="1"/>
      <c r="H741" s="1"/>
      <c r="I741" s="1"/>
      <c r="J741" s="1"/>
      <c r="K741" s="1"/>
      <c r="L741" s="1"/>
      <c r="M741" s="1"/>
      <c r="N741" s="3"/>
      <c r="O741" s="3"/>
      <c r="P741" s="3"/>
      <c r="Q741" s="3"/>
    </row>
    <row r="742" spans="7:17">
      <c r="G742" s="1"/>
      <c r="H742" s="1"/>
      <c r="I742" s="1"/>
      <c r="J742" s="1"/>
      <c r="K742" s="1"/>
      <c r="L742" s="1"/>
      <c r="M742" s="1"/>
      <c r="N742" s="3"/>
      <c r="O742" s="3"/>
      <c r="P742" s="3"/>
      <c r="Q742" s="3"/>
    </row>
    <row r="743" spans="7:17">
      <c r="G743" s="1"/>
      <c r="H743" s="1"/>
      <c r="I743" s="1"/>
      <c r="J743" s="1"/>
      <c r="K743" s="1"/>
      <c r="L743" s="1"/>
      <c r="M743" s="1"/>
      <c r="N743" s="3"/>
      <c r="O743" s="3"/>
      <c r="P743" s="3"/>
      <c r="Q743" s="3"/>
    </row>
    <row r="744" spans="7:17">
      <c r="G744" s="1"/>
      <c r="H744" s="1"/>
      <c r="I744" s="1"/>
      <c r="J744" s="1"/>
      <c r="K744" s="1"/>
      <c r="L744" s="1"/>
      <c r="M744" s="1"/>
      <c r="N744" s="3"/>
      <c r="O744" s="3"/>
      <c r="P744" s="3"/>
      <c r="Q744" s="3"/>
    </row>
    <row r="745" spans="7:17">
      <c r="G745" s="1"/>
      <c r="H745" s="1"/>
      <c r="I745" s="1"/>
      <c r="J745" s="1"/>
      <c r="K745" s="1"/>
      <c r="L745" s="1"/>
      <c r="M745" s="1"/>
      <c r="N745" s="3"/>
      <c r="O745" s="3"/>
      <c r="P745" s="3"/>
      <c r="Q745" s="3"/>
    </row>
    <row r="746" spans="7:17">
      <c r="G746" s="1"/>
      <c r="H746" s="1"/>
      <c r="I746" s="1"/>
      <c r="J746" s="1"/>
      <c r="K746" s="1"/>
      <c r="L746" s="1"/>
      <c r="M746" s="1"/>
      <c r="N746" s="3"/>
      <c r="O746" s="3"/>
      <c r="P746" s="3"/>
      <c r="Q746" s="3"/>
    </row>
    <row r="747" spans="7:17">
      <c r="G747" s="1"/>
      <c r="H747" s="1"/>
      <c r="I747" s="1"/>
      <c r="J747" s="1"/>
      <c r="K747" s="1"/>
      <c r="L747" s="1"/>
      <c r="M747" s="1"/>
      <c r="N747" s="3"/>
      <c r="O747" s="3"/>
      <c r="P747" s="3"/>
      <c r="Q747" s="3"/>
    </row>
    <row r="748" spans="7:17">
      <c r="G748" s="1"/>
      <c r="H748" s="1"/>
      <c r="I748" s="1"/>
      <c r="J748" s="1"/>
      <c r="K748" s="1"/>
      <c r="L748" s="1"/>
      <c r="M748" s="1"/>
      <c r="N748" s="3"/>
      <c r="O748" s="3"/>
      <c r="P748" s="3"/>
      <c r="Q748" s="3"/>
    </row>
    <row r="749" spans="7:17">
      <c r="G749" s="1"/>
      <c r="H749" s="1"/>
      <c r="I749" s="1"/>
      <c r="J749" s="1"/>
      <c r="K749" s="1"/>
      <c r="L749" s="1"/>
      <c r="M749" s="1"/>
      <c r="N749" s="3"/>
      <c r="O749" s="3"/>
      <c r="P749" s="3"/>
      <c r="Q749" s="3"/>
    </row>
    <row r="750" spans="7:17">
      <c r="G750" s="1"/>
      <c r="H750" s="1"/>
      <c r="I750" s="1"/>
      <c r="J750" s="1"/>
      <c r="K750" s="1"/>
      <c r="L750" s="1"/>
      <c r="M750" s="1"/>
      <c r="N750" s="3"/>
      <c r="O750" s="3"/>
      <c r="P750" s="3"/>
      <c r="Q750" s="3"/>
    </row>
    <row r="751" spans="7:17">
      <c r="G751" s="1"/>
      <c r="H751" s="1"/>
      <c r="I751" s="1"/>
      <c r="J751" s="1"/>
      <c r="K751" s="1"/>
      <c r="L751" s="1"/>
      <c r="M751" s="1"/>
      <c r="N751" s="3"/>
      <c r="O751" s="3"/>
      <c r="P751" s="3"/>
      <c r="Q751" s="3"/>
    </row>
    <row r="752" spans="7:17">
      <c r="G752" s="1"/>
      <c r="H752" s="1"/>
      <c r="I752" s="1"/>
      <c r="J752" s="1"/>
      <c r="K752" s="1"/>
      <c r="L752" s="1"/>
      <c r="M752" s="1"/>
      <c r="N752" s="3"/>
      <c r="O752" s="3"/>
      <c r="P752" s="3"/>
      <c r="Q752" s="3"/>
    </row>
    <row r="753" spans="7:17">
      <c r="G753" s="1"/>
      <c r="H753" s="1"/>
      <c r="I753" s="1"/>
      <c r="J753" s="1"/>
      <c r="K753" s="1"/>
      <c r="L753" s="1"/>
      <c r="M753" s="1"/>
      <c r="N753" s="3"/>
      <c r="O753" s="3"/>
      <c r="P753" s="3"/>
      <c r="Q753" s="3"/>
    </row>
    <row r="754" spans="7:17">
      <c r="G754" s="1"/>
      <c r="H754" s="1"/>
      <c r="I754" s="1"/>
      <c r="J754" s="1"/>
      <c r="K754" s="1"/>
      <c r="L754" s="1"/>
      <c r="M754" s="1"/>
      <c r="N754" s="3"/>
      <c r="O754" s="3"/>
      <c r="P754" s="3"/>
      <c r="Q754" s="3"/>
    </row>
    <row r="755" spans="7:17">
      <c r="G755" s="1"/>
      <c r="H755" s="1"/>
      <c r="I755" s="1"/>
      <c r="J755" s="1"/>
      <c r="K755" s="1"/>
      <c r="L755" s="1"/>
      <c r="M755" s="1"/>
      <c r="N755" s="3"/>
      <c r="O755" s="3"/>
      <c r="P755" s="3"/>
      <c r="Q755" s="3"/>
    </row>
    <row r="756" spans="7:17">
      <c r="G756" s="1"/>
      <c r="H756" s="1"/>
      <c r="I756" s="1"/>
      <c r="J756" s="1"/>
      <c r="K756" s="1"/>
      <c r="L756" s="1"/>
      <c r="M756" s="1"/>
      <c r="N756" s="3"/>
      <c r="O756" s="3"/>
      <c r="P756" s="3"/>
      <c r="Q756" s="3"/>
    </row>
    <row r="757" spans="7:17">
      <c r="G757" s="1"/>
      <c r="H757" s="1"/>
      <c r="I757" s="1"/>
      <c r="J757" s="1"/>
      <c r="K757" s="1"/>
      <c r="L757" s="1"/>
      <c r="M757" s="1"/>
      <c r="N757" s="3"/>
      <c r="O757" s="3"/>
      <c r="P757" s="3"/>
      <c r="Q757" s="3"/>
    </row>
    <row r="758" spans="7:17">
      <c r="G758" s="1"/>
      <c r="H758" s="1"/>
      <c r="I758" s="1"/>
      <c r="J758" s="1"/>
      <c r="K758" s="1"/>
      <c r="L758" s="1"/>
      <c r="M758" s="1"/>
      <c r="N758" s="3"/>
      <c r="O758" s="3"/>
      <c r="P758" s="3"/>
      <c r="Q758" s="3"/>
    </row>
    <row r="759" spans="7:17">
      <c r="G759" s="1"/>
      <c r="H759" s="1"/>
      <c r="I759" s="1"/>
      <c r="J759" s="1"/>
      <c r="K759" s="1"/>
      <c r="L759" s="1"/>
      <c r="M759" s="1"/>
      <c r="N759" s="3"/>
      <c r="O759" s="3"/>
      <c r="P759" s="3"/>
      <c r="Q759" s="3"/>
    </row>
    <row r="760" spans="7:17">
      <c r="G760" s="1"/>
      <c r="H760" s="1"/>
      <c r="I760" s="1"/>
      <c r="J760" s="1"/>
      <c r="K760" s="1"/>
      <c r="L760" s="1"/>
      <c r="M760" s="1"/>
      <c r="N760" s="3"/>
      <c r="O760" s="3"/>
      <c r="P760" s="3"/>
      <c r="Q760" s="3"/>
    </row>
    <row r="761" spans="7:17">
      <c r="G761" s="1"/>
      <c r="H761" s="1"/>
      <c r="I761" s="1"/>
      <c r="J761" s="1"/>
      <c r="K761" s="1"/>
      <c r="L761" s="1"/>
      <c r="M761" s="1"/>
      <c r="N761" s="3"/>
      <c r="O761" s="3"/>
      <c r="P761" s="3"/>
      <c r="Q761" s="3"/>
    </row>
    <row r="762" spans="7:17">
      <c r="G762" s="1"/>
      <c r="H762" s="1"/>
      <c r="I762" s="1"/>
      <c r="J762" s="1"/>
      <c r="K762" s="1"/>
      <c r="L762" s="1"/>
      <c r="M762" s="1"/>
      <c r="N762" s="3"/>
      <c r="O762" s="3"/>
      <c r="P762" s="3"/>
      <c r="Q762" s="3"/>
    </row>
    <row r="763" spans="7:17">
      <c r="G763" s="1"/>
      <c r="H763" s="1"/>
      <c r="I763" s="1"/>
      <c r="J763" s="1"/>
      <c r="K763" s="1"/>
      <c r="L763" s="1"/>
      <c r="M763" s="1"/>
      <c r="N763" s="3"/>
      <c r="O763" s="3"/>
      <c r="P763" s="3"/>
      <c r="Q763" s="3"/>
    </row>
    <row r="764" spans="7:17">
      <c r="G764" s="1"/>
      <c r="H764" s="1"/>
      <c r="I764" s="1"/>
      <c r="J764" s="1"/>
      <c r="K764" s="1"/>
      <c r="L764" s="1"/>
      <c r="M764" s="1"/>
      <c r="N764" s="3"/>
      <c r="O764" s="3"/>
      <c r="P764" s="3"/>
      <c r="Q764" s="3"/>
    </row>
    <row r="765" spans="7:17">
      <c r="G765" s="1"/>
      <c r="H765" s="1"/>
      <c r="I765" s="1"/>
      <c r="J765" s="1"/>
      <c r="K765" s="1"/>
      <c r="L765" s="1"/>
      <c r="M765" s="1"/>
      <c r="N765" s="3"/>
      <c r="O765" s="3"/>
      <c r="P765" s="3"/>
      <c r="Q765" s="3"/>
    </row>
    <row r="766" spans="7:17">
      <c r="G766" s="1"/>
      <c r="H766" s="1"/>
      <c r="I766" s="1"/>
      <c r="J766" s="1"/>
      <c r="K766" s="1"/>
      <c r="L766" s="1"/>
      <c r="M766" s="1"/>
      <c r="N766" s="3"/>
      <c r="O766" s="3"/>
      <c r="P766" s="3"/>
      <c r="Q766" s="3"/>
    </row>
    <row r="767" spans="7:17">
      <c r="G767" s="1"/>
      <c r="H767" s="1"/>
      <c r="I767" s="1"/>
      <c r="J767" s="1"/>
      <c r="K767" s="1"/>
      <c r="L767" s="1"/>
      <c r="M767" s="1"/>
      <c r="N767" s="3"/>
      <c r="O767" s="3"/>
      <c r="P767" s="3"/>
      <c r="Q767" s="3"/>
    </row>
    <row r="768" spans="7:17">
      <c r="G768" s="1"/>
      <c r="H768" s="1"/>
      <c r="I768" s="1"/>
      <c r="J768" s="1"/>
      <c r="K768" s="1"/>
      <c r="L768" s="1"/>
      <c r="M768" s="1"/>
      <c r="N768" s="3"/>
      <c r="O768" s="3"/>
      <c r="P768" s="3"/>
      <c r="Q768" s="3"/>
    </row>
    <row r="769" spans="7:17">
      <c r="G769" s="1"/>
      <c r="H769" s="1"/>
      <c r="I769" s="1"/>
      <c r="J769" s="1"/>
      <c r="K769" s="1"/>
      <c r="L769" s="1"/>
      <c r="M769" s="1"/>
      <c r="N769" s="3"/>
      <c r="O769" s="3"/>
      <c r="P769" s="3"/>
      <c r="Q769" s="3"/>
    </row>
    <row r="770" spans="7:17">
      <c r="G770" s="1"/>
      <c r="H770" s="1"/>
      <c r="I770" s="1"/>
      <c r="J770" s="1"/>
      <c r="K770" s="1"/>
      <c r="L770" s="1"/>
      <c r="M770" s="1"/>
      <c r="N770" s="3"/>
      <c r="O770" s="3"/>
      <c r="P770" s="3"/>
      <c r="Q770" s="3"/>
    </row>
    <row r="771" spans="7:17">
      <c r="G771" s="1"/>
      <c r="H771" s="1"/>
      <c r="I771" s="1"/>
      <c r="J771" s="1"/>
      <c r="K771" s="1"/>
      <c r="L771" s="1"/>
      <c r="M771" s="1"/>
      <c r="N771" s="3"/>
      <c r="O771" s="3"/>
      <c r="P771" s="3"/>
      <c r="Q771" s="3"/>
    </row>
    <row r="772" spans="7:17">
      <c r="G772" s="1"/>
      <c r="H772" s="1"/>
      <c r="I772" s="1"/>
      <c r="J772" s="1"/>
      <c r="K772" s="1"/>
      <c r="L772" s="1"/>
      <c r="M772" s="1"/>
      <c r="N772" s="3"/>
      <c r="O772" s="3"/>
      <c r="P772" s="3"/>
      <c r="Q772" s="3"/>
    </row>
    <row r="773" spans="7:17">
      <c r="G773" s="1"/>
      <c r="H773" s="1"/>
      <c r="I773" s="1"/>
      <c r="J773" s="1"/>
      <c r="K773" s="1"/>
      <c r="L773" s="1"/>
      <c r="M773" s="1"/>
      <c r="N773" s="3"/>
      <c r="O773" s="3"/>
      <c r="P773" s="3"/>
      <c r="Q773" s="3"/>
    </row>
    <row r="774" spans="7:17">
      <c r="G774" s="1"/>
      <c r="H774" s="1"/>
      <c r="I774" s="1"/>
      <c r="J774" s="1"/>
      <c r="K774" s="1"/>
      <c r="L774" s="1"/>
      <c r="M774" s="1"/>
      <c r="N774" s="3"/>
      <c r="O774" s="3"/>
      <c r="P774" s="3"/>
      <c r="Q774" s="3"/>
    </row>
    <row r="775" spans="7:17">
      <c r="G775" s="1"/>
      <c r="H775" s="1"/>
      <c r="I775" s="1"/>
      <c r="J775" s="1"/>
      <c r="K775" s="1"/>
      <c r="L775" s="1"/>
      <c r="M775" s="1"/>
      <c r="N775" s="3"/>
      <c r="O775" s="3"/>
      <c r="P775" s="3"/>
      <c r="Q775" s="3"/>
    </row>
    <row r="776" spans="7:17">
      <c r="G776" s="1"/>
      <c r="H776" s="1"/>
      <c r="I776" s="1"/>
      <c r="J776" s="1"/>
      <c r="K776" s="1"/>
      <c r="L776" s="1"/>
      <c r="M776" s="1"/>
      <c r="N776" s="3"/>
      <c r="O776" s="3"/>
      <c r="P776" s="3"/>
      <c r="Q776" s="3"/>
    </row>
    <row r="777" spans="7:17">
      <c r="G777" s="1"/>
      <c r="H777" s="1"/>
      <c r="I777" s="1"/>
      <c r="J777" s="1"/>
      <c r="K777" s="1"/>
      <c r="L777" s="1"/>
      <c r="M777" s="1"/>
      <c r="N777" s="3"/>
      <c r="O777" s="3"/>
      <c r="P777" s="3"/>
      <c r="Q777" s="3"/>
    </row>
    <row r="778" spans="7:17">
      <c r="G778" s="1"/>
      <c r="H778" s="1"/>
      <c r="I778" s="1"/>
      <c r="J778" s="1"/>
      <c r="K778" s="1"/>
      <c r="L778" s="1"/>
      <c r="M778" s="1"/>
      <c r="N778" s="3"/>
      <c r="O778" s="3"/>
      <c r="P778" s="3"/>
      <c r="Q778" s="3"/>
    </row>
    <row r="779" spans="7:17">
      <c r="G779" s="1"/>
      <c r="H779" s="1"/>
      <c r="I779" s="1"/>
      <c r="J779" s="1"/>
      <c r="K779" s="1"/>
      <c r="L779" s="1"/>
      <c r="M779" s="1"/>
      <c r="N779" s="3"/>
      <c r="O779" s="3"/>
      <c r="P779" s="3"/>
      <c r="Q779" s="3"/>
    </row>
    <row r="780" spans="7:17">
      <c r="G780" s="1"/>
      <c r="H780" s="1"/>
      <c r="I780" s="1"/>
      <c r="J780" s="1"/>
      <c r="K780" s="1"/>
      <c r="L780" s="1"/>
      <c r="M780" s="1"/>
      <c r="N780" s="3"/>
      <c r="O780" s="3"/>
      <c r="P780" s="3"/>
      <c r="Q780" s="3"/>
    </row>
    <row r="781" spans="7:17">
      <c r="G781" s="1"/>
      <c r="H781" s="1"/>
      <c r="I781" s="1"/>
      <c r="J781" s="1"/>
      <c r="K781" s="1"/>
      <c r="L781" s="1"/>
      <c r="M781" s="1"/>
      <c r="N781" s="3"/>
      <c r="O781" s="3"/>
      <c r="P781" s="3"/>
      <c r="Q781" s="3"/>
    </row>
    <row r="782" spans="7:17">
      <c r="G782" s="1"/>
      <c r="H782" s="1"/>
      <c r="I782" s="1"/>
      <c r="J782" s="1"/>
      <c r="K782" s="1"/>
      <c r="L782" s="1"/>
      <c r="M782" s="1"/>
      <c r="N782" s="3"/>
      <c r="O782" s="3"/>
      <c r="P782" s="3"/>
      <c r="Q782" s="3"/>
    </row>
    <row r="783" spans="7:17">
      <c r="G783" s="1"/>
      <c r="H783" s="1"/>
      <c r="I783" s="1"/>
      <c r="J783" s="1"/>
      <c r="K783" s="1"/>
      <c r="L783" s="1"/>
      <c r="M783" s="1"/>
      <c r="N783" s="3"/>
      <c r="O783" s="3"/>
      <c r="P783" s="3"/>
      <c r="Q783" s="3"/>
    </row>
    <row r="784" spans="7:17">
      <c r="G784" s="1"/>
      <c r="H784" s="1"/>
      <c r="I784" s="1"/>
      <c r="J784" s="1"/>
      <c r="K784" s="1"/>
      <c r="L784" s="1"/>
      <c r="M784" s="1"/>
      <c r="N784" s="3"/>
      <c r="O784" s="3"/>
      <c r="P784" s="3"/>
      <c r="Q784" s="3"/>
    </row>
    <row r="785" spans="7:17">
      <c r="G785" s="1"/>
      <c r="H785" s="1"/>
      <c r="I785" s="1"/>
      <c r="J785" s="1"/>
      <c r="K785" s="1"/>
      <c r="L785" s="1"/>
      <c r="M785" s="1"/>
      <c r="N785" s="3"/>
      <c r="O785" s="3"/>
      <c r="P785" s="3"/>
      <c r="Q785" s="3"/>
    </row>
    <row r="786" spans="7:17">
      <c r="G786" s="1"/>
      <c r="H786" s="1"/>
      <c r="I786" s="1"/>
      <c r="J786" s="1"/>
      <c r="K786" s="1"/>
      <c r="L786" s="1"/>
      <c r="M786" s="1"/>
      <c r="N786" s="3"/>
      <c r="O786" s="3"/>
      <c r="P786" s="3"/>
      <c r="Q786" s="3"/>
    </row>
    <row r="787" spans="7:17">
      <c r="G787" s="1"/>
      <c r="H787" s="1"/>
      <c r="I787" s="1"/>
      <c r="J787" s="1"/>
      <c r="K787" s="1"/>
      <c r="L787" s="1"/>
      <c r="M787" s="1"/>
      <c r="N787" s="3"/>
      <c r="O787" s="3"/>
      <c r="P787" s="3"/>
      <c r="Q787" s="3"/>
    </row>
    <row r="788" spans="7:17">
      <c r="G788" s="1"/>
      <c r="H788" s="1"/>
      <c r="I788" s="1"/>
      <c r="J788" s="1"/>
      <c r="K788" s="1"/>
      <c r="L788" s="1"/>
      <c r="M788" s="1"/>
      <c r="N788" s="3"/>
      <c r="O788" s="3"/>
      <c r="P788" s="3"/>
      <c r="Q788" s="3"/>
    </row>
    <row r="789" spans="7:17">
      <c r="G789" s="1"/>
      <c r="H789" s="1"/>
      <c r="I789" s="1"/>
      <c r="J789" s="1"/>
      <c r="K789" s="1"/>
      <c r="L789" s="1"/>
      <c r="M789" s="1"/>
      <c r="N789" s="3"/>
      <c r="O789" s="3"/>
      <c r="P789" s="3"/>
      <c r="Q789" s="3"/>
    </row>
    <row r="790" spans="7:17">
      <c r="G790" s="1"/>
      <c r="H790" s="1"/>
      <c r="I790" s="1"/>
      <c r="J790" s="1"/>
      <c r="K790" s="1"/>
      <c r="L790" s="1"/>
      <c r="M790" s="1"/>
      <c r="N790" s="3"/>
      <c r="O790" s="3"/>
      <c r="P790" s="3"/>
      <c r="Q790" s="3"/>
    </row>
    <row r="791" spans="7:17">
      <c r="G791" s="1"/>
      <c r="H791" s="1"/>
      <c r="I791" s="1"/>
      <c r="J791" s="1"/>
      <c r="K791" s="1"/>
      <c r="L791" s="1"/>
      <c r="M791" s="1"/>
      <c r="N791" s="3"/>
      <c r="O791" s="3"/>
      <c r="P791" s="3"/>
      <c r="Q791" s="3"/>
    </row>
    <row r="792" spans="7:17">
      <c r="G792" s="1"/>
      <c r="H792" s="1"/>
      <c r="I792" s="1"/>
      <c r="J792" s="1"/>
      <c r="K792" s="1"/>
      <c r="L792" s="1"/>
      <c r="M792" s="1"/>
      <c r="N792" s="3"/>
      <c r="O792" s="3"/>
      <c r="P792" s="3"/>
      <c r="Q792" s="3"/>
    </row>
    <row r="793" spans="7:17">
      <c r="G793" s="1"/>
      <c r="H793" s="1"/>
      <c r="I793" s="1"/>
      <c r="J793" s="1"/>
      <c r="K793" s="1"/>
      <c r="L793" s="1"/>
      <c r="M793" s="1"/>
      <c r="N793" s="3"/>
      <c r="O793" s="3"/>
      <c r="P793" s="3"/>
      <c r="Q793" s="3"/>
    </row>
    <row r="794" spans="7:17">
      <c r="G794" s="1"/>
      <c r="H794" s="1"/>
      <c r="I794" s="1"/>
      <c r="J794" s="1"/>
      <c r="K794" s="1"/>
      <c r="L794" s="1"/>
      <c r="M794" s="1"/>
      <c r="N794" s="3"/>
      <c r="O794" s="3"/>
      <c r="P794" s="3"/>
      <c r="Q794" s="3"/>
    </row>
    <row r="795" spans="7:17">
      <c r="G795" s="1"/>
      <c r="H795" s="1"/>
      <c r="I795" s="1"/>
      <c r="J795" s="1"/>
      <c r="K795" s="1"/>
      <c r="L795" s="1"/>
      <c r="M795" s="1"/>
      <c r="N795" s="3"/>
      <c r="O795" s="3"/>
      <c r="P795" s="3"/>
      <c r="Q795" s="3"/>
    </row>
    <row r="796" spans="7:17">
      <c r="G796" s="1"/>
      <c r="H796" s="1"/>
      <c r="I796" s="1"/>
      <c r="J796" s="1"/>
      <c r="K796" s="1"/>
      <c r="L796" s="1"/>
      <c r="M796" s="1"/>
      <c r="N796" s="3"/>
      <c r="O796" s="3"/>
      <c r="P796" s="3"/>
      <c r="Q796" s="3"/>
    </row>
    <row r="797" spans="7:17">
      <c r="G797" s="1"/>
      <c r="H797" s="1"/>
      <c r="I797" s="1"/>
      <c r="J797" s="1"/>
      <c r="K797" s="1"/>
      <c r="L797" s="1"/>
      <c r="M797" s="1"/>
      <c r="N797" s="3"/>
      <c r="O797" s="3"/>
      <c r="P797" s="3"/>
      <c r="Q797" s="3"/>
    </row>
    <row r="798" spans="7:17">
      <c r="G798" s="1"/>
      <c r="H798" s="1"/>
      <c r="I798" s="1"/>
      <c r="J798" s="1"/>
      <c r="K798" s="1"/>
      <c r="L798" s="1"/>
      <c r="M798" s="1"/>
      <c r="N798" s="3"/>
      <c r="O798" s="3"/>
      <c r="P798" s="3"/>
      <c r="Q798" s="3"/>
    </row>
    <row r="799" spans="7:17">
      <c r="G799" s="1"/>
      <c r="H799" s="1"/>
      <c r="I799" s="1"/>
      <c r="J799" s="1"/>
      <c r="K799" s="1"/>
      <c r="L799" s="1"/>
      <c r="M799" s="1"/>
      <c r="N799" s="3"/>
      <c r="O799" s="3"/>
      <c r="P799" s="3"/>
      <c r="Q799" s="3"/>
    </row>
    <row r="800" spans="7:17">
      <c r="G800" s="1"/>
      <c r="H800" s="1"/>
      <c r="I800" s="1"/>
      <c r="J800" s="1"/>
      <c r="K800" s="1"/>
      <c r="L800" s="1"/>
      <c r="M800" s="1"/>
      <c r="N800" s="3"/>
      <c r="O800" s="3"/>
      <c r="P800" s="3"/>
      <c r="Q800" s="3"/>
    </row>
    <row r="801" spans="7:17">
      <c r="G801" s="1"/>
      <c r="H801" s="1"/>
      <c r="I801" s="1"/>
      <c r="J801" s="1"/>
      <c r="K801" s="1"/>
      <c r="L801" s="1"/>
      <c r="M801" s="1"/>
      <c r="N801" s="3"/>
      <c r="O801" s="3"/>
      <c r="P801" s="3"/>
      <c r="Q801" s="3"/>
    </row>
    <row r="802" spans="7:17">
      <c r="G802" s="1"/>
      <c r="H802" s="1"/>
      <c r="I802" s="1"/>
      <c r="J802" s="1"/>
      <c r="K802" s="1"/>
      <c r="L802" s="1"/>
      <c r="M802" s="1"/>
      <c r="N802" s="3"/>
      <c r="O802" s="3"/>
      <c r="P802" s="3"/>
      <c r="Q802" s="3"/>
    </row>
    <row r="803" spans="7:17">
      <c r="G803" s="1"/>
      <c r="H803" s="1"/>
      <c r="I803" s="1"/>
      <c r="J803" s="1"/>
      <c r="K803" s="1"/>
      <c r="L803" s="1"/>
      <c r="M803" s="1"/>
      <c r="N803" s="3"/>
      <c r="O803" s="3"/>
      <c r="P803" s="3"/>
      <c r="Q803" s="3"/>
    </row>
    <row r="804" spans="7:17">
      <c r="G804" s="1"/>
      <c r="H804" s="1"/>
      <c r="I804" s="1"/>
      <c r="J804" s="1"/>
      <c r="K804" s="1"/>
      <c r="L804" s="1"/>
      <c r="M804" s="1"/>
      <c r="N804" s="3"/>
      <c r="O804" s="3"/>
      <c r="P804" s="3"/>
      <c r="Q804" s="3"/>
    </row>
    <row r="805" spans="7:17">
      <c r="G805" s="1"/>
      <c r="H805" s="1"/>
      <c r="I805" s="1"/>
      <c r="J805" s="1"/>
      <c r="K805" s="1"/>
      <c r="L805" s="1"/>
      <c r="M805" s="1"/>
      <c r="N805" s="3"/>
      <c r="O805" s="3"/>
      <c r="P805" s="3"/>
      <c r="Q805" s="3"/>
    </row>
    <row r="806" spans="7:17">
      <c r="G806" s="1"/>
      <c r="H806" s="1"/>
      <c r="I806" s="1"/>
      <c r="J806" s="1"/>
      <c r="K806" s="1"/>
      <c r="L806" s="1"/>
      <c r="M806" s="1"/>
      <c r="N806" s="3"/>
      <c r="O806" s="3"/>
      <c r="P806" s="3"/>
      <c r="Q806" s="3"/>
    </row>
    <row r="807" spans="7:17">
      <c r="G807" s="1"/>
      <c r="H807" s="1"/>
      <c r="I807" s="1"/>
      <c r="J807" s="1"/>
      <c r="K807" s="1"/>
      <c r="L807" s="1"/>
      <c r="M807" s="1"/>
      <c r="N807" s="3"/>
      <c r="O807" s="3"/>
      <c r="P807" s="3"/>
      <c r="Q807" s="3"/>
    </row>
    <row r="808" spans="7:17">
      <c r="G808" s="1"/>
      <c r="H808" s="1"/>
      <c r="I808" s="1"/>
      <c r="J808" s="1"/>
      <c r="K808" s="1"/>
      <c r="L808" s="1"/>
      <c r="M808" s="1"/>
      <c r="N808" s="3"/>
      <c r="O808" s="3"/>
      <c r="P808" s="3"/>
      <c r="Q808" s="3"/>
    </row>
    <row r="809" spans="7:17">
      <c r="G809" s="1"/>
      <c r="H809" s="1"/>
      <c r="I809" s="1"/>
      <c r="J809" s="1"/>
      <c r="K809" s="1"/>
      <c r="L809" s="1"/>
      <c r="M809" s="1"/>
      <c r="N809" s="3"/>
      <c r="O809" s="3"/>
      <c r="P809" s="3"/>
      <c r="Q809" s="3"/>
    </row>
    <row r="810" spans="7:17">
      <c r="G810" s="1"/>
      <c r="H810" s="1"/>
      <c r="I810" s="1"/>
      <c r="J810" s="1"/>
      <c r="K810" s="1"/>
      <c r="L810" s="1"/>
      <c r="M810" s="1"/>
      <c r="N810" s="3"/>
      <c r="O810" s="3"/>
      <c r="P810" s="3"/>
      <c r="Q810" s="3"/>
    </row>
    <row r="811" spans="7:17">
      <c r="G811" s="1"/>
      <c r="H811" s="1"/>
      <c r="I811" s="1"/>
      <c r="J811" s="1"/>
      <c r="K811" s="1"/>
      <c r="L811" s="1"/>
      <c r="M811" s="1"/>
      <c r="N811" s="3"/>
      <c r="O811" s="3"/>
      <c r="P811" s="3"/>
      <c r="Q811" s="3"/>
    </row>
    <row r="812" spans="7:17">
      <c r="G812" s="1"/>
      <c r="H812" s="1"/>
      <c r="I812" s="1"/>
      <c r="J812" s="1"/>
      <c r="K812" s="1"/>
      <c r="L812" s="1"/>
      <c r="M812" s="1"/>
      <c r="N812" s="3"/>
      <c r="O812" s="3"/>
      <c r="P812" s="3"/>
      <c r="Q812" s="3"/>
    </row>
    <row r="813" spans="7:17">
      <c r="G813" s="1"/>
      <c r="H813" s="1"/>
      <c r="I813" s="1"/>
      <c r="J813" s="1"/>
      <c r="K813" s="1"/>
      <c r="L813" s="1"/>
      <c r="M813" s="1"/>
      <c r="N813" s="3"/>
      <c r="O813" s="3"/>
      <c r="P813" s="3"/>
      <c r="Q813" s="3"/>
    </row>
    <row r="814" spans="7:17">
      <c r="G814" s="1"/>
      <c r="H814" s="1"/>
      <c r="I814" s="1"/>
      <c r="J814" s="1"/>
      <c r="K814" s="1"/>
      <c r="L814" s="1"/>
      <c r="M814" s="1"/>
      <c r="N814" s="3"/>
      <c r="O814" s="3"/>
      <c r="P814" s="3"/>
      <c r="Q814" s="3"/>
    </row>
    <row r="815" spans="7:17">
      <c r="G815" s="1"/>
      <c r="H815" s="1"/>
      <c r="I815" s="1"/>
      <c r="J815" s="1"/>
      <c r="K815" s="1"/>
      <c r="L815" s="1"/>
      <c r="M815" s="1"/>
      <c r="N815" s="3"/>
      <c r="O815" s="3"/>
      <c r="P815" s="3"/>
      <c r="Q815" s="3"/>
    </row>
    <row r="816" spans="7:17">
      <c r="G816" s="1"/>
      <c r="H816" s="1"/>
      <c r="I816" s="1"/>
      <c r="J816" s="1"/>
      <c r="K816" s="1"/>
      <c r="L816" s="1"/>
      <c r="M816" s="1"/>
      <c r="N816" s="3"/>
      <c r="O816" s="3"/>
      <c r="P816" s="3"/>
      <c r="Q816" s="3"/>
    </row>
    <row r="817" spans="7:17">
      <c r="G817" s="1"/>
      <c r="H817" s="1"/>
      <c r="I817" s="1"/>
      <c r="J817" s="1"/>
      <c r="K817" s="1"/>
      <c r="L817" s="1"/>
      <c r="M817" s="1"/>
      <c r="N817" s="3"/>
      <c r="O817" s="3"/>
      <c r="P817" s="3"/>
      <c r="Q817" s="3"/>
    </row>
    <row r="818" spans="7:17">
      <c r="G818" s="1"/>
      <c r="H818" s="1"/>
      <c r="I818" s="1"/>
      <c r="J818" s="1"/>
      <c r="K818" s="1"/>
      <c r="L818" s="1"/>
      <c r="M818" s="1"/>
      <c r="N818" s="3"/>
      <c r="O818" s="3"/>
      <c r="P818" s="3"/>
      <c r="Q818" s="3"/>
    </row>
    <row r="819" spans="7:17">
      <c r="G819" s="1"/>
      <c r="H819" s="1"/>
      <c r="I819" s="1"/>
      <c r="J819" s="1"/>
      <c r="K819" s="1"/>
      <c r="L819" s="1"/>
      <c r="M819" s="1"/>
      <c r="N819" s="3"/>
      <c r="O819" s="3"/>
      <c r="P819" s="3"/>
      <c r="Q819" s="3"/>
    </row>
    <row r="820" spans="7:17">
      <c r="G820" s="1"/>
      <c r="H820" s="1"/>
      <c r="I820" s="1"/>
      <c r="J820" s="1"/>
      <c r="K820" s="1"/>
      <c r="L820" s="1"/>
      <c r="M820" s="1"/>
      <c r="N820" s="3"/>
      <c r="O820" s="3"/>
      <c r="P820" s="3"/>
      <c r="Q820" s="3"/>
    </row>
    <row r="821" spans="7:17">
      <c r="G821" s="1"/>
      <c r="H821" s="1"/>
      <c r="I821" s="1"/>
      <c r="J821" s="1"/>
      <c r="K821" s="1"/>
      <c r="L821" s="1"/>
      <c r="M821" s="1"/>
      <c r="N821" s="3"/>
      <c r="O821" s="3"/>
      <c r="P821" s="3"/>
      <c r="Q821" s="3"/>
    </row>
    <row r="822" spans="7:17">
      <c r="G822" s="1"/>
      <c r="H822" s="1"/>
      <c r="I822" s="1"/>
      <c r="J822" s="1"/>
      <c r="K822" s="1"/>
      <c r="L822" s="1"/>
      <c r="M822" s="1"/>
      <c r="N822" s="3"/>
      <c r="O822" s="3"/>
      <c r="P822" s="3"/>
      <c r="Q822" s="3"/>
    </row>
    <row r="823" spans="7:17">
      <c r="G823" s="1"/>
      <c r="H823" s="1"/>
      <c r="I823" s="1"/>
      <c r="J823" s="1"/>
      <c r="K823" s="1"/>
      <c r="L823" s="1"/>
      <c r="M823" s="1"/>
      <c r="N823" s="3"/>
      <c r="O823" s="3"/>
      <c r="P823" s="3"/>
      <c r="Q823" s="3"/>
    </row>
    <row r="824" spans="7:17">
      <c r="G824" s="1"/>
      <c r="H824" s="1"/>
      <c r="I824" s="1"/>
      <c r="J824" s="1"/>
      <c r="K824" s="1"/>
      <c r="L824" s="1"/>
      <c r="M824" s="1"/>
      <c r="N824" s="3"/>
      <c r="O824" s="3"/>
      <c r="P824" s="3"/>
      <c r="Q824" s="3"/>
    </row>
    <row r="825" spans="7:17">
      <c r="G825" s="1"/>
      <c r="H825" s="1"/>
      <c r="I825" s="1"/>
      <c r="J825" s="1"/>
      <c r="K825" s="1"/>
      <c r="L825" s="1"/>
      <c r="M825" s="1"/>
      <c r="N825" s="3"/>
      <c r="O825" s="3"/>
      <c r="P825" s="3"/>
      <c r="Q825" s="3"/>
    </row>
    <row r="826" spans="7:17">
      <c r="G826" s="1"/>
      <c r="H826" s="1"/>
      <c r="I826" s="1"/>
      <c r="J826" s="1"/>
      <c r="K826" s="1"/>
      <c r="L826" s="1"/>
      <c r="M826" s="1"/>
      <c r="N826" s="3"/>
      <c r="O826" s="3"/>
      <c r="P826" s="3"/>
      <c r="Q826" s="3"/>
    </row>
    <row r="827" spans="7:17">
      <c r="G827" s="1"/>
      <c r="H827" s="1"/>
      <c r="I827" s="1"/>
      <c r="J827" s="1"/>
      <c r="K827" s="1"/>
      <c r="L827" s="1"/>
      <c r="M827" s="1"/>
      <c r="N827" s="3"/>
      <c r="O827" s="3"/>
      <c r="P827" s="3"/>
      <c r="Q827" s="3"/>
    </row>
    <row r="828" spans="7:17">
      <c r="G828" s="1"/>
      <c r="H828" s="1"/>
      <c r="I828" s="1"/>
      <c r="J828" s="1"/>
      <c r="K828" s="1"/>
      <c r="L828" s="1"/>
      <c r="M828" s="1"/>
      <c r="N828" s="3"/>
      <c r="O828" s="3"/>
      <c r="P828" s="3"/>
      <c r="Q828" s="3"/>
    </row>
    <row r="829" spans="7:17">
      <c r="G829" s="1"/>
      <c r="H829" s="1"/>
      <c r="I829" s="1"/>
      <c r="J829" s="1"/>
      <c r="K829" s="1"/>
      <c r="L829" s="1"/>
      <c r="M829" s="1"/>
      <c r="N829" s="3"/>
      <c r="O829" s="3"/>
      <c r="P829" s="3"/>
      <c r="Q829" s="3"/>
    </row>
    <row r="830" spans="7:17">
      <c r="G830" s="1"/>
      <c r="H830" s="1"/>
      <c r="I830" s="1"/>
      <c r="J830" s="1"/>
      <c r="K830" s="1"/>
      <c r="L830" s="1"/>
      <c r="M830" s="1"/>
      <c r="N830" s="3"/>
      <c r="O830" s="3"/>
      <c r="P830" s="3"/>
      <c r="Q830" s="3"/>
    </row>
    <row r="831" spans="7:17">
      <c r="G831" s="1"/>
      <c r="H831" s="1"/>
      <c r="I831" s="1"/>
      <c r="J831" s="1"/>
      <c r="K831" s="1"/>
      <c r="L831" s="1"/>
      <c r="M831" s="1"/>
      <c r="N831" s="3"/>
      <c r="O831" s="3"/>
      <c r="P831" s="3"/>
      <c r="Q831" s="3"/>
    </row>
    <row r="832" spans="7:17">
      <c r="G832" s="1"/>
      <c r="H832" s="1"/>
      <c r="I832" s="1"/>
      <c r="J832" s="1"/>
      <c r="K832" s="1"/>
      <c r="L832" s="1"/>
      <c r="M832" s="1"/>
      <c r="N832" s="3"/>
      <c r="O832" s="3"/>
      <c r="P832" s="3"/>
      <c r="Q832" s="3"/>
    </row>
    <row r="833" spans="7:17">
      <c r="G833" s="1"/>
      <c r="H833" s="1"/>
      <c r="I833" s="1"/>
      <c r="J833" s="1"/>
      <c r="K833" s="1"/>
      <c r="L833" s="1"/>
      <c r="M833" s="1"/>
      <c r="N833" s="3"/>
      <c r="O833" s="3"/>
      <c r="P833" s="3"/>
      <c r="Q833" s="3"/>
    </row>
    <row r="834" spans="7:17">
      <c r="G834" s="1"/>
      <c r="H834" s="1"/>
      <c r="I834" s="1"/>
      <c r="J834" s="1"/>
      <c r="K834" s="1"/>
      <c r="L834" s="1"/>
      <c r="M834" s="1"/>
      <c r="N834" s="3"/>
      <c r="O834" s="3"/>
      <c r="P834" s="3"/>
      <c r="Q834" s="3"/>
    </row>
    <row r="835" spans="7:17">
      <c r="G835" s="1"/>
      <c r="H835" s="1"/>
      <c r="I835" s="1"/>
      <c r="J835" s="1"/>
      <c r="K835" s="1"/>
      <c r="L835" s="1"/>
      <c r="M835" s="1"/>
      <c r="N835" s="3"/>
      <c r="O835" s="3"/>
      <c r="P835" s="3"/>
      <c r="Q835" s="3"/>
    </row>
    <row r="836" spans="7:17">
      <c r="G836" s="1"/>
      <c r="H836" s="1"/>
      <c r="I836" s="1"/>
      <c r="J836" s="1"/>
      <c r="K836" s="1"/>
      <c r="L836" s="1"/>
      <c r="M836" s="1"/>
      <c r="N836" s="3"/>
      <c r="O836" s="3"/>
      <c r="P836" s="3"/>
      <c r="Q836" s="3"/>
    </row>
    <row r="837" spans="7:17">
      <c r="G837" s="1"/>
      <c r="H837" s="1"/>
      <c r="I837" s="1"/>
      <c r="J837" s="1"/>
      <c r="K837" s="1"/>
      <c r="L837" s="1"/>
      <c r="M837" s="1"/>
      <c r="N837" s="3"/>
      <c r="O837" s="3"/>
      <c r="P837" s="3"/>
      <c r="Q837" s="3"/>
    </row>
    <row r="838" spans="7:17">
      <c r="G838" s="1"/>
      <c r="H838" s="1"/>
      <c r="I838" s="1"/>
      <c r="J838" s="1"/>
      <c r="K838" s="1"/>
      <c r="L838" s="1"/>
      <c r="M838" s="1"/>
      <c r="N838" s="3"/>
      <c r="O838" s="3"/>
      <c r="P838" s="3"/>
      <c r="Q838" s="3"/>
    </row>
    <row r="839" spans="7:17">
      <c r="G839" s="1"/>
      <c r="H839" s="1"/>
      <c r="I839" s="1"/>
      <c r="J839" s="1"/>
      <c r="K839" s="1"/>
      <c r="L839" s="1"/>
      <c r="M839" s="1"/>
      <c r="N839" s="3"/>
      <c r="O839" s="3"/>
      <c r="P839" s="3"/>
      <c r="Q839" s="3"/>
    </row>
    <row r="840" spans="7:17">
      <c r="G840" s="1"/>
      <c r="H840" s="1"/>
      <c r="I840" s="1"/>
      <c r="J840" s="1"/>
      <c r="K840" s="1"/>
      <c r="L840" s="1"/>
      <c r="M840" s="1"/>
      <c r="N840" s="3"/>
      <c r="O840" s="3"/>
      <c r="P840" s="3"/>
      <c r="Q840" s="3"/>
    </row>
    <row r="841" spans="7:17">
      <c r="G841" s="1"/>
      <c r="H841" s="1"/>
      <c r="I841" s="1"/>
      <c r="J841" s="1"/>
      <c r="K841" s="1"/>
      <c r="L841" s="1"/>
      <c r="M841" s="1"/>
      <c r="N841" s="3"/>
      <c r="O841" s="3"/>
      <c r="P841" s="3"/>
      <c r="Q841" s="3"/>
    </row>
    <row r="842" spans="7:17">
      <c r="G842" s="1"/>
      <c r="H842" s="1"/>
      <c r="I842" s="1"/>
      <c r="J842" s="1"/>
      <c r="K842" s="1"/>
      <c r="L842" s="1"/>
      <c r="M842" s="1"/>
      <c r="N842" s="3"/>
      <c r="O842" s="3"/>
      <c r="P842" s="3"/>
      <c r="Q842" s="3"/>
    </row>
    <row r="843" spans="7:17">
      <c r="G843" s="1"/>
      <c r="H843" s="1"/>
      <c r="I843" s="1"/>
      <c r="J843" s="1"/>
      <c r="K843" s="1"/>
      <c r="L843" s="1"/>
      <c r="M843" s="1"/>
      <c r="N843" s="3"/>
      <c r="O843" s="3"/>
      <c r="P843" s="3"/>
      <c r="Q843" s="3"/>
    </row>
    <row r="844" spans="7:17">
      <c r="G844" s="1"/>
      <c r="H844" s="1"/>
      <c r="I844" s="1"/>
      <c r="J844" s="1"/>
      <c r="K844" s="1"/>
      <c r="L844" s="1"/>
      <c r="M844" s="1"/>
      <c r="N844" s="3"/>
      <c r="O844" s="3"/>
      <c r="P844" s="3"/>
      <c r="Q844" s="3"/>
    </row>
    <row r="845" spans="7:17">
      <c r="G845" s="1"/>
      <c r="H845" s="1"/>
      <c r="I845" s="1"/>
      <c r="J845" s="1"/>
      <c r="K845" s="1"/>
      <c r="L845" s="1"/>
      <c r="M845" s="1"/>
      <c r="N845" s="3"/>
      <c r="O845" s="3"/>
      <c r="P845" s="3"/>
      <c r="Q845" s="3"/>
    </row>
    <row r="846" spans="7:17">
      <c r="G846" s="1"/>
      <c r="H846" s="1"/>
      <c r="I846" s="1"/>
      <c r="J846" s="1"/>
      <c r="K846" s="1"/>
      <c r="L846" s="1"/>
      <c r="M846" s="1"/>
      <c r="N846" s="3"/>
      <c r="O846" s="3"/>
      <c r="P846" s="3"/>
      <c r="Q846" s="3"/>
    </row>
    <row r="847" spans="7:17">
      <c r="G847" s="1"/>
      <c r="H847" s="1"/>
      <c r="I847" s="1"/>
      <c r="J847" s="1"/>
      <c r="K847" s="1"/>
      <c r="L847" s="1"/>
      <c r="M847" s="1"/>
      <c r="N847" s="3"/>
      <c r="O847" s="3"/>
      <c r="P847" s="3"/>
      <c r="Q847" s="3"/>
    </row>
    <row r="848" spans="7:17">
      <c r="G848" s="1"/>
      <c r="H848" s="1"/>
      <c r="I848" s="1"/>
      <c r="J848" s="1"/>
      <c r="K848" s="1"/>
      <c r="L848" s="1"/>
      <c r="M848" s="1"/>
      <c r="N848" s="3"/>
      <c r="O848" s="3"/>
      <c r="P848" s="3"/>
      <c r="Q848" s="3"/>
    </row>
    <row r="849" spans="7:17">
      <c r="G849" s="1"/>
      <c r="H849" s="1"/>
      <c r="I849" s="1"/>
      <c r="J849" s="1"/>
      <c r="K849" s="1"/>
      <c r="L849" s="1"/>
      <c r="M849" s="1"/>
      <c r="N849" s="3"/>
      <c r="O849" s="3"/>
      <c r="P849" s="3"/>
      <c r="Q849" s="3"/>
    </row>
    <row r="850" spans="7:17">
      <c r="G850" s="1"/>
      <c r="H850" s="1"/>
      <c r="I850" s="1"/>
      <c r="J850" s="1"/>
      <c r="K850" s="1"/>
      <c r="L850" s="1"/>
      <c r="M850" s="1"/>
      <c r="N850" s="3"/>
      <c r="O850" s="3"/>
      <c r="P850" s="3"/>
      <c r="Q850" s="3"/>
    </row>
    <row r="851" spans="7:17">
      <c r="G851" s="1"/>
      <c r="H851" s="1"/>
      <c r="I851" s="1"/>
      <c r="J851" s="1"/>
      <c r="K851" s="1"/>
      <c r="L851" s="1"/>
      <c r="M851" s="1"/>
      <c r="N851" s="3"/>
      <c r="O851" s="3"/>
      <c r="P851" s="3"/>
      <c r="Q851" s="3"/>
    </row>
    <row r="852" spans="7:17">
      <c r="G852" s="1"/>
      <c r="H852" s="1"/>
      <c r="I852" s="1"/>
      <c r="J852" s="1"/>
      <c r="K852" s="1"/>
      <c r="L852" s="1"/>
      <c r="M852" s="1"/>
      <c r="N852" s="3"/>
      <c r="O852" s="3"/>
      <c r="P852" s="3"/>
      <c r="Q852" s="3"/>
    </row>
    <row r="853" spans="7:17">
      <c r="G853" s="1"/>
      <c r="H853" s="1"/>
      <c r="I853" s="1"/>
      <c r="J853" s="1"/>
      <c r="K853" s="1"/>
      <c r="L853" s="1"/>
      <c r="M853" s="1"/>
      <c r="N853" s="3"/>
      <c r="O853" s="3"/>
      <c r="P853" s="3"/>
      <c r="Q853" s="3"/>
    </row>
    <row r="854" spans="7:17">
      <c r="G854" s="1"/>
      <c r="H854" s="1"/>
      <c r="I854" s="1"/>
      <c r="J854" s="1"/>
      <c r="K854" s="1"/>
      <c r="L854" s="1"/>
      <c r="M854" s="1"/>
      <c r="N854" s="3"/>
      <c r="O854" s="3"/>
      <c r="P854" s="3"/>
      <c r="Q854" s="3"/>
    </row>
    <row r="855" spans="7:17">
      <c r="G855" s="1"/>
      <c r="H855" s="1"/>
      <c r="I855" s="1"/>
      <c r="J855" s="1"/>
      <c r="K855" s="1"/>
      <c r="L855" s="1"/>
      <c r="M855" s="1"/>
      <c r="N855" s="3"/>
      <c r="O855" s="3"/>
      <c r="P855" s="3"/>
      <c r="Q855" s="3"/>
    </row>
    <row r="856" spans="7:17">
      <c r="G856" s="1"/>
      <c r="H856" s="1"/>
      <c r="I856" s="1"/>
      <c r="J856" s="1"/>
      <c r="K856" s="1"/>
      <c r="L856" s="1"/>
      <c r="M856" s="1"/>
      <c r="N856" s="3"/>
      <c r="O856" s="3"/>
      <c r="P856" s="3"/>
      <c r="Q856" s="3"/>
    </row>
    <row r="857" spans="7:17">
      <c r="G857" s="1"/>
      <c r="H857" s="1"/>
      <c r="I857" s="1"/>
      <c r="J857" s="1"/>
      <c r="K857" s="1"/>
      <c r="L857" s="1"/>
      <c r="M857" s="1"/>
      <c r="N857" s="3"/>
      <c r="O857" s="3"/>
      <c r="P857" s="3"/>
      <c r="Q857" s="3"/>
    </row>
    <row r="858" spans="7:17">
      <c r="G858" s="1"/>
      <c r="H858" s="1"/>
      <c r="I858" s="1"/>
      <c r="J858" s="1"/>
      <c r="K858" s="1"/>
      <c r="L858" s="1"/>
      <c r="M858" s="1"/>
      <c r="N858" s="3"/>
      <c r="O858" s="3"/>
      <c r="P858" s="3"/>
      <c r="Q858" s="3"/>
    </row>
    <row r="859" spans="7:17">
      <c r="G859" s="1"/>
      <c r="H859" s="1"/>
      <c r="I859" s="1"/>
      <c r="J859" s="1"/>
      <c r="K859" s="1"/>
      <c r="L859" s="1"/>
      <c r="M859" s="1"/>
      <c r="N859" s="3"/>
      <c r="O859" s="3"/>
      <c r="P859" s="3"/>
      <c r="Q859" s="3"/>
    </row>
    <row r="860" spans="7:17">
      <c r="G860" s="1"/>
      <c r="H860" s="1"/>
      <c r="I860" s="1"/>
      <c r="J860" s="1"/>
      <c r="K860" s="1"/>
      <c r="L860" s="1"/>
      <c r="M860" s="1"/>
      <c r="N860" s="3"/>
      <c r="O860" s="3"/>
      <c r="P860" s="3"/>
      <c r="Q860" s="3"/>
    </row>
    <row r="861" spans="7:17">
      <c r="G861" s="1"/>
      <c r="H861" s="1"/>
      <c r="I861" s="1"/>
      <c r="J861" s="1"/>
      <c r="K861" s="1"/>
      <c r="L861" s="1"/>
      <c r="M861" s="1"/>
      <c r="N861" s="3"/>
      <c r="O861" s="3"/>
      <c r="P861" s="3"/>
      <c r="Q861" s="3"/>
    </row>
    <row r="862" spans="7:17">
      <c r="G862" s="1"/>
      <c r="H862" s="1"/>
      <c r="I862" s="1"/>
      <c r="J862" s="1"/>
      <c r="K862" s="1"/>
      <c r="L862" s="1"/>
      <c r="M862" s="1"/>
      <c r="N862" s="3"/>
      <c r="O862" s="3"/>
      <c r="P862" s="3"/>
      <c r="Q862" s="3"/>
    </row>
    <row r="863" spans="7:17">
      <c r="G863" s="1"/>
      <c r="H863" s="1"/>
      <c r="I863" s="1"/>
      <c r="J863" s="1"/>
      <c r="K863" s="1"/>
      <c r="L863" s="1"/>
      <c r="M863" s="1"/>
      <c r="N863" s="3"/>
      <c r="O863" s="3"/>
      <c r="P863" s="3"/>
      <c r="Q863" s="3"/>
    </row>
    <row r="864" spans="7:17">
      <c r="G864" s="1"/>
      <c r="H864" s="1"/>
      <c r="I864" s="1"/>
      <c r="J864" s="1"/>
      <c r="K864" s="1"/>
      <c r="L864" s="1"/>
      <c r="M864" s="1"/>
      <c r="N864" s="3"/>
      <c r="O864" s="3"/>
      <c r="P864" s="3"/>
      <c r="Q864" s="3"/>
    </row>
    <row r="865" spans="7:17">
      <c r="G865" s="1"/>
      <c r="H865" s="1"/>
      <c r="I865" s="1"/>
      <c r="J865" s="1"/>
      <c r="K865" s="1"/>
      <c r="L865" s="1"/>
      <c r="M865" s="1"/>
      <c r="N865" s="3"/>
      <c r="O865" s="3"/>
      <c r="P865" s="3"/>
      <c r="Q865" s="3"/>
    </row>
    <row r="866" spans="7:17">
      <c r="G866" s="1"/>
      <c r="H866" s="1"/>
      <c r="I866" s="1"/>
      <c r="J866" s="1"/>
      <c r="K866" s="1"/>
      <c r="L866" s="1"/>
      <c r="M866" s="1"/>
      <c r="N866" s="3"/>
      <c r="O866" s="3"/>
      <c r="P866" s="3"/>
      <c r="Q866" s="3"/>
    </row>
    <row r="867" spans="7:17">
      <c r="G867" s="1"/>
      <c r="H867" s="1"/>
      <c r="I867" s="1"/>
      <c r="J867" s="1"/>
      <c r="K867" s="1"/>
      <c r="L867" s="1"/>
      <c r="M867" s="1"/>
      <c r="N867" s="3"/>
      <c r="O867" s="3"/>
      <c r="P867" s="3"/>
      <c r="Q867" s="3"/>
    </row>
    <row r="868" spans="7:17">
      <c r="G868" s="1"/>
      <c r="H868" s="1"/>
      <c r="I868" s="1"/>
      <c r="J868" s="1"/>
      <c r="K868" s="1"/>
      <c r="L868" s="1"/>
      <c r="M868" s="1"/>
      <c r="N868" s="3"/>
      <c r="O868" s="3"/>
      <c r="P868" s="3"/>
      <c r="Q868" s="3"/>
    </row>
    <row r="869" spans="7:17">
      <c r="G869" s="1"/>
      <c r="H869" s="1"/>
      <c r="I869" s="1"/>
      <c r="J869" s="1"/>
      <c r="K869" s="1"/>
      <c r="L869" s="1"/>
      <c r="M869" s="1"/>
      <c r="N869" s="3"/>
      <c r="O869" s="3"/>
      <c r="P869" s="3"/>
      <c r="Q869" s="3"/>
    </row>
    <row r="870" spans="7:17">
      <c r="G870" s="1"/>
      <c r="H870" s="1"/>
      <c r="I870" s="1"/>
      <c r="J870" s="1"/>
      <c r="K870" s="1"/>
      <c r="L870" s="1"/>
      <c r="M870" s="1"/>
      <c r="N870" s="3"/>
      <c r="O870" s="3"/>
      <c r="P870" s="3"/>
      <c r="Q870" s="3"/>
    </row>
    <row r="871" spans="7:17">
      <c r="G871" s="1"/>
      <c r="H871" s="1"/>
      <c r="I871" s="1"/>
      <c r="J871" s="1"/>
      <c r="K871" s="1"/>
      <c r="L871" s="1"/>
      <c r="M871" s="1"/>
      <c r="N871" s="3"/>
      <c r="O871" s="3"/>
      <c r="P871" s="3"/>
      <c r="Q871" s="3"/>
    </row>
    <row r="872" spans="7:17">
      <c r="G872" s="1"/>
      <c r="H872" s="1"/>
      <c r="I872" s="1"/>
      <c r="J872" s="1"/>
      <c r="K872" s="1"/>
      <c r="L872" s="1"/>
      <c r="M872" s="1"/>
      <c r="N872" s="3"/>
      <c r="O872" s="3"/>
      <c r="P872" s="3"/>
      <c r="Q872" s="3"/>
    </row>
    <row r="873" spans="7:17">
      <c r="G873" s="1"/>
      <c r="H873" s="1"/>
      <c r="I873" s="1"/>
      <c r="J873" s="1"/>
      <c r="K873" s="1"/>
      <c r="L873" s="1"/>
      <c r="M873" s="1"/>
      <c r="N873" s="3"/>
      <c r="O873" s="3"/>
      <c r="P873" s="3"/>
      <c r="Q873" s="3"/>
    </row>
    <row r="874" spans="7:17">
      <c r="G874" s="1"/>
      <c r="H874" s="1"/>
      <c r="I874" s="1"/>
      <c r="J874" s="1"/>
      <c r="K874" s="1"/>
      <c r="L874" s="1"/>
      <c r="M874" s="1"/>
      <c r="N874" s="3"/>
      <c r="O874" s="3"/>
      <c r="P874" s="3"/>
      <c r="Q874" s="3"/>
    </row>
    <row r="875" spans="7:17">
      <c r="G875" s="1"/>
      <c r="H875" s="1"/>
      <c r="I875" s="1"/>
      <c r="J875" s="1"/>
      <c r="K875" s="1"/>
      <c r="L875" s="1"/>
      <c r="M875" s="1"/>
      <c r="N875" s="3"/>
      <c r="O875" s="3"/>
      <c r="P875" s="3"/>
      <c r="Q875" s="3"/>
    </row>
    <row r="876" spans="7:17">
      <c r="G876" s="1"/>
      <c r="H876" s="1"/>
      <c r="I876" s="1"/>
      <c r="J876" s="1"/>
      <c r="K876" s="1"/>
      <c r="L876" s="1"/>
      <c r="M876" s="1"/>
      <c r="N876" s="3"/>
      <c r="O876" s="3"/>
      <c r="P876" s="3"/>
      <c r="Q876" s="3"/>
    </row>
    <row r="877" spans="7:17">
      <c r="G877" s="1"/>
      <c r="H877" s="1"/>
      <c r="I877" s="1"/>
      <c r="J877" s="1"/>
      <c r="K877" s="1"/>
      <c r="L877" s="1"/>
      <c r="M877" s="1"/>
      <c r="N877" s="3"/>
      <c r="O877" s="3"/>
      <c r="P877" s="3"/>
      <c r="Q877" s="3"/>
    </row>
    <row r="878" spans="7:17">
      <c r="G878" s="1"/>
      <c r="H878" s="1"/>
      <c r="I878" s="1"/>
      <c r="J878" s="1"/>
      <c r="K878" s="1"/>
      <c r="L878" s="1"/>
      <c r="M878" s="1"/>
      <c r="N878" s="3"/>
      <c r="O878" s="3"/>
      <c r="P878" s="3"/>
      <c r="Q878" s="3"/>
    </row>
    <row r="879" spans="7:17">
      <c r="G879" s="1"/>
      <c r="H879" s="1"/>
      <c r="I879" s="1"/>
      <c r="J879" s="1"/>
      <c r="K879" s="1"/>
      <c r="L879" s="1"/>
      <c r="M879" s="1"/>
      <c r="N879" s="3"/>
      <c r="O879" s="3"/>
      <c r="P879" s="3"/>
      <c r="Q879" s="3"/>
    </row>
    <row r="880" spans="7:17">
      <c r="G880" s="1"/>
      <c r="H880" s="1"/>
      <c r="I880" s="1"/>
      <c r="J880" s="1"/>
      <c r="K880" s="1"/>
      <c r="L880" s="1"/>
      <c r="M880" s="1"/>
      <c r="N880" s="3"/>
      <c r="O880" s="3"/>
      <c r="P880" s="3"/>
      <c r="Q880" s="3"/>
    </row>
    <row r="881" spans="7:17">
      <c r="G881" s="1"/>
      <c r="H881" s="1"/>
      <c r="I881" s="1"/>
      <c r="J881" s="1"/>
      <c r="K881" s="1"/>
      <c r="L881" s="1"/>
      <c r="M881" s="1"/>
      <c r="N881" s="3"/>
      <c r="O881" s="3"/>
      <c r="P881" s="3"/>
      <c r="Q881" s="3"/>
    </row>
    <row r="882" spans="7:17">
      <c r="G882" s="1"/>
      <c r="H882" s="1"/>
      <c r="I882" s="1"/>
      <c r="J882" s="1"/>
      <c r="K882" s="1"/>
      <c r="L882" s="1"/>
      <c r="M882" s="1"/>
      <c r="N882" s="3"/>
      <c r="O882" s="3"/>
      <c r="P882" s="3"/>
      <c r="Q882" s="3"/>
    </row>
    <row r="883" spans="7:17">
      <c r="G883" s="1"/>
      <c r="H883" s="1"/>
      <c r="I883" s="1"/>
      <c r="J883" s="1"/>
      <c r="K883" s="1"/>
      <c r="L883" s="1"/>
      <c r="M883" s="1"/>
      <c r="N883" s="3"/>
      <c r="O883" s="3"/>
      <c r="P883" s="3"/>
      <c r="Q883" s="3"/>
    </row>
    <row r="884" spans="7:17">
      <c r="G884" s="1"/>
      <c r="H884" s="1"/>
      <c r="I884" s="1"/>
      <c r="J884" s="1"/>
      <c r="K884" s="1"/>
      <c r="L884" s="1"/>
      <c r="M884" s="1"/>
      <c r="N884" s="3"/>
      <c r="O884" s="3"/>
      <c r="P884" s="3"/>
      <c r="Q884" s="3"/>
    </row>
    <row r="885" spans="7:17">
      <c r="G885" s="1"/>
      <c r="H885" s="1"/>
      <c r="I885" s="1"/>
      <c r="J885" s="1"/>
      <c r="K885" s="1"/>
      <c r="L885" s="1"/>
      <c r="M885" s="1"/>
      <c r="N885" s="3"/>
      <c r="O885" s="3"/>
      <c r="P885" s="3"/>
      <c r="Q885" s="3"/>
    </row>
    <row r="886" spans="7:17">
      <c r="G886" s="1"/>
      <c r="H886" s="1"/>
      <c r="I886" s="1"/>
      <c r="J886" s="1"/>
      <c r="K886" s="1"/>
      <c r="L886" s="1"/>
      <c r="M886" s="1"/>
      <c r="N886" s="3"/>
      <c r="O886" s="3"/>
      <c r="P886" s="3"/>
      <c r="Q886" s="3"/>
    </row>
    <row r="887" spans="7:17">
      <c r="G887" s="1"/>
      <c r="H887" s="1"/>
      <c r="I887" s="1"/>
      <c r="J887" s="1"/>
      <c r="K887" s="1"/>
      <c r="L887" s="1"/>
      <c r="M887" s="1"/>
      <c r="N887" s="3"/>
      <c r="O887" s="3"/>
      <c r="P887" s="3"/>
      <c r="Q887" s="3"/>
    </row>
    <row r="888" spans="7:17">
      <c r="G888" s="1"/>
      <c r="H888" s="1"/>
      <c r="I888" s="1"/>
      <c r="J888" s="1"/>
      <c r="K888" s="1"/>
      <c r="L888" s="1"/>
      <c r="M888" s="1"/>
      <c r="N888" s="3"/>
      <c r="O888" s="3"/>
      <c r="P888" s="3"/>
      <c r="Q888" s="3"/>
    </row>
    <row r="889" spans="7:17">
      <c r="G889" s="1"/>
      <c r="H889" s="1"/>
      <c r="I889" s="1"/>
      <c r="J889" s="1"/>
      <c r="K889" s="1"/>
      <c r="L889" s="1"/>
      <c r="M889" s="1"/>
      <c r="N889" s="3"/>
      <c r="O889" s="3"/>
      <c r="P889" s="3"/>
      <c r="Q889" s="3"/>
    </row>
    <row r="890" spans="7:17">
      <c r="G890" s="1"/>
      <c r="H890" s="1"/>
      <c r="I890" s="1"/>
      <c r="J890" s="1"/>
      <c r="K890" s="1"/>
      <c r="L890" s="1"/>
      <c r="M890" s="1"/>
      <c r="N890" s="3"/>
      <c r="O890" s="3"/>
      <c r="P890" s="3"/>
      <c r="Q890" s="3"/>
    </row>
    <row r="891" spans="7:17">
      <c r="G891" s="1"/>
      <c r="H891" s="1"/>
      <c r="I891" s="1"/>
      <c r="J891" s="1"/>
      <c r="K891" s="1"/>
      <c r="L891" s="1"/>
      <c r="M891" s="1"/>
      <c r="N891" s="3"/>
      <c r="O891" s="3"/>
      <c r="P891" s="3"/>
      <c r="Q891" s="3"/>
    </row>
    <row r="892" spans="7:17">
      <c r="G892" s="1"/>
      <c r="H892" s="1"/>
      <c r="I892" s="1"/>
      <c r="J892" s="1"/>
      <c r="K892" s="1"/>
      <c r="L892" s="1"/>
      <c r="M892" s="1"/>
      <c r="N892" s="3"/>
      <c r="O892" s="3"/>
      <c r="P892" s="3"/>
      <c r="Q892" s="3"/>
    </row>
    <row r="893" spans="7:17">
      <c r="G893" s="1"/>
      <c r="H893" s="1"/>
      <c r="I893" s="1"/>
      <c r="J893" s="1"/>
      <c r="K893" s="1"/>
      <c r="L893" s="1"/>
      <c r="M893" s="1"/>
      <c r="N893" s="3"/>
      <c r="O893" s="3"/>
      <c r="P893" s="3"/>
      <c r="Q893" s="3"/>
    </row>
    <row r="894" spans="7:17">
      <c r="G894" s="1"/>
      <c r="H894" s="1"/>
      <c r="I894" s="1"/>
      <c r="J894" s="1"/>
      <c r="K894" s="1"/>
      <c r="L894" s="1"/>
      <c r="M894" s="1"/>
      <c r="N894" s="3"/>
      <c r="O894" s="3"/>
      <c r="P894" s="3"/>
      <c r="Q894" s="3"/>
    </row>
    <row r="895" spans="7:17">
      <c r="G895" s="1"/>
      <c r="H895" s="1"/>
      <c r="I895" s="1"/>
      <c r="J895" s="1"/>
      <c r="K895" s="1"/>
      <c r="L895" s="1"/>
      <c r="M895" s="1"/>
      <c r="N895" s="3"/>
      <c r="O895" s="3"/>
      <c r="P895" s="3"/>
      <c r="Q895" s="3"/>
    </row>
    <row r="896" spans="7:17">
      <c r="G896" s="1"/>
      <c r="H896" s="1"/>
      <c r="I896" s="1"/>
      <c r="J896" s="1"/>
      <c r="K896" s="1"/>
      <c r="L896" s="1"/>
      <c r="M896" s="1"/>
      <c r="N896" s="3"/>
      <c r="O896" s="3"/>
      <c r="P896" s="3"/>
      <c r="Q896" s="3"/>
    </row>
    <row r="897" spans="7:17">
      <c r="G897" s="1"/>
      <c r="H897" s="1"/>
      <c r="I897" s="1"/>
      <c r="J897" s="1"/>
      <c r="K897" s="1"/>
      <c r="L897" s="1"/>
      <c r="M897" s="1"/>
      <c r="N897" s="3"/>
      <c r="O897" s="3"/>
      <c r="P897" s="3"/>
      <c r="Q897" s="3"/>
    </row>
    <row r="898" spans="7:17">
      <c r="G898" s="1"/>
      <c r="H898" s="1"/>
      <c r="I898" s="1"/>
      <c r="J898" s="1"/>
      <c r="K898" s="1"/>
      <c r="L898" s="1"/>
      <c r="M898" s="1"/>
      <c r="N898" s="3"/>
      <c r="O898" s="3"/>
      <c r="P898" s="3"/>
      <c r="Q898" s="3"/>
    </row>
    <row r="899" spans="7:17">
      <c r="G899" s="1"/>
      <c r="H899" s="1"/>
      <c r="I899" s="1"/>
      <c r="J899" s="1"/>
      <c r="K899" s="1"/>
      <c r="L899" s="1"/>
      <c r="M899" s="1"/>
      <c r="N899" s="3"/>
      <c r="O899" s="3"/>
      <c r="P899" s="3"/>
      <c r="Q899" s="3"/>
    </row>
    <row r="900" spans="7:17">
      <c r="G900" s="1"/>
      <c r="H900" s="1"/>
      <c r="I900" s="1"/>
      <c r="J900" s="1"/>
      <c r="K900" s="1"/>
      <c r="L900" s="1"/>
      <c r="M900" s="1"/>
      <c r="N900" s="3"/>
      <c r="O900" s="3"/>
      <c r="P900" s="3"/>
      <c r="Q900" s="3"/>
    </row>
    <row r="901" spans="7:17">
      <c r="G901" s="1"/>
      <c r="H901" s="1"/>
      <c r="I901" s="1"/>
      <c r="J901" s="1"/>
      <c r="K901" s="1"/>
      <c r="L901" s="1"/>
      <c r="M901" s="1"/>
      <c r="N901" s="3"/>
      <c r="O901" s="3"/>
      <c r="P901" s="3"/>
      <c r="Q901" s="3"/>
    </row>
    <row r="902" spans="7:17">
      <c r="G902" s="1"/>
      <c r="H902" s="1"/>
      <c r="I902" s="1"/>
      <c r="J902" s="1"/>
      <c r="K902" s="1"/>
      <c r="L902" s="1"/>
      <c r="M902" s="1"/>
      <c r="N902" s="3"/>
      <c r="O902" s="3"/>
      <c r="P902" s="3"/>
      <c r="Q902" s="3"/>
    </row>
    <row r="903" spans="7:17">
      <c r="G903" s="1"/>
      <c r="H903" s="1"/>
      <c r="I903" s="1"/>
      <c r="J903" s="1"/>
      <c r="K903" s="1"/>
      <c r="L903" s="1"/>
      <c r="M903" s="1"/>
      <c r="N903" s="3"/>
      <c r="O903" s="3"/>
      <c r="P903" s="3"/>
      <c r="Q903" s="3"/>
    </row>
    <row r="904" spans="7:17">
      <c r="G904" s="1"/>
      <c r="H904" s="1"/>
      <c r="I904" s="1"/>
      <c r="J904" s="1"/>
      <c r="K904" s="1"/>
      <c r="L904" s="1"/>
      <c r="M904" s="1"/>
      <c r="N904" s="3"/>
      <c r="O904" s="3"/>
      <c r="P904" s="3"/>
      <c r="Q904" s="3"/>
    </row>
    <row r="905" spans="7:17">
      <c r="G905" s="1"/>
      <c r="H905" s="1"/>
      <c r="I905" s="1"/>
      <c r="J905" s="1"/>
      <c r="K905" s="1"/>
      <c r="L905" s="1"/>
      <c r="M905" s="1"/>
      <c r="N905" s="3"/>
      <c r="O905" s="3"/>
      <c r="P905" s="3"/>
      <c r="Q905" s="3"/>
    </row>
    <row r="906" spans="7:17">
      <c r="G906" s="1"/>
      <c r="H906" s="1"/>
      <c r="I906" s="1"/>
      <c r="J906" s="1"/>
      <c r="K906" s="1"/>
      <c r="L906" s="1"/>
      <c r="M906" s="1"/>
      <c r="N906" s="3"/>
      <c r="O906" s="3"/>
      <c r="P906" s="3"/>
      <c r="Q906" s="3"/>
    </row>
    <row r="907" spans="7:17">
      <c r="G907" s="1"/>
      <c r="H907" s="1"/>
      <c r="I907" s="1"/>
      <c r="J907" s="1"/>
      <c r="K907" s="1"/>
      <c r="L907" s="1"/>
      <c r="M907" s="1"/>
      <c r="N907" s="3"/>
      <c r="O907" s="3"/>
      <c r="P907" s="3"/>
      <c r="Q907" s="3"/>
    </row>
    <row r="908" spans="7:17">
      <c r="G908" s="1"/>
      <c r="H908" s="1"/>
      <c r="I908" s="1"/>
      <c r="J908" s="1"/>
      <c r="K908" s="1"/>
      <c r="L908" s="1"/>
      <c r="M908" s="1"/>
      <c r="N908" s="3"/>
      <c r="O908" s="3"/>
      <c r="P908" s="3"/>
      <c r="Q908" s="3"/>
    </row>
    <row r="909" spans="7:17">
      <c r="G909" s="1"/>
      <c r="H909" s="1"/>
      <c r="I909" s="1"/>
      <c r="J909" s="1"/>
      <c r="K909" s="1"/>
      <c r="L909" s="1"/>
      <c r="M909" s="1"/>
      <c r="N909" s="3"/>
      <c r="O909" s="3"/>
      <c r="P909" s="3"/>
      <c r="Q909" s="3"/>
    </row>
    <row r="910" spans="7:17">
      <c r="G910" s="1"/>
      <c r="H910" s="1"/>
      <c r="I910" s="1"/>
      <c r="J910" s="1"/>
      <c r="K910" s="1"/>
      <c r="L910" s="1"/>
      <c r="M910" s="1"/>
      <c r="N910" s="3"/>
      <c r="O910" s="3"/>
      <c r="P910" s="3"/>
      <c r="Q910" s="3"/>
    </row>
    <row r="911" spans="7:17">
      <c r="G911" s="1"/>
      <c r="H911" s="1"/>
      <c r="I911" s="1"/>
      <c r="J911" s="1"/>
      <c r="K911" s="1"/>
      <c r="L911" s="1"/>
      <c r="M911" s="1"/>
      <c r="N911" s="3"/>
      <c r="O911" s="3"/>
      <c r="P911" s="3"/>
      <c r="Q911" s="3"/>
    </row>
    <row r="912" spans="7:17">
      <c r="G912" s="1"/>
      <c r="H912" s="1"/>
      <c r="I912" s="1"/>
      <c r="J912" s="1"/>
      <c r="K912" s="1"/>
      <c r="L912" s="1"/>
      <c r="M912" s="1"/>
      <c r="N912" s="3"/>
      <c r="O912" s="3"/>
      <c r="P912" s="3"/>
      <c r="Q912" s="3"/>
    </row>
    <row r="913" spans="7:17">
      <c r="G913" s="1"/>
      <c r="H913" s="1"/>
      <c r="I913" s="1"/>
      <c r="J913" s="1"/>
      <c r="K913" s="1"/>
      <c r="L913" s="1"/>
      <c r="M913" s="1"/>
      <c r="N913" s="3"/>
      <c r="O913" s="3"/>
      <c r="P913" s="3"/>
      <c r="Q913" s="3"/>
    </row>
    <row r="914" spans="7:17">
      <c r="G914" s="1"/>
      <c r="H914" s="1"/>
      <c r="I914" s="1"/>
      <c r="J914" s="1"/>
      <c r="K914" s="1"/>
      <c r="L914" s="1"/>
      <c r="M914" s="1"/>
      <c r="N914" s="3"/>
      <c r="O914" s="3"/>
      <c r="P914" s="3"/>
      <c r="Q914" s="3"/>
    </row>
    <row r="915" spans="7:17">
      <c r="G915" s="1"/>
      <c r="H915" s="1"/>
      <c r="I915" s="1"/>
      <c r="J915" s="1"/>
      <c r="K915" s="1"/>
      <c r="L915" s="1"/>
      <c r="M915" s="1"/>
      <c r="N915" s="3"/>
      <c r="O915" s="3"/>
      <c r="P915" s="3"/>
      <c r="Q915" s="3"/>
    </row>
    <row r="916" spans="7:17">
      <c r="G916" s="1"/>
      <c r="H916" s="1"/>
      <c r="I916" s="1"/>
      <c r="J916" s="1"/>
      <c r="K916" s="1"/>
      <c r="L916" s="1"/>
      <c r="M916" s="1"/>
      <c r="N916" s="3"/>
      <c r="O916" s="3"/>
      <c r="P916" s="3"/>
      <c r="Q916" s="3"/>
    </row>
    <row r="917" spans="7:17">
      <c r="G917" s="1"/>
      <c r="H917" s="1"/>
      <c r="I917" s="1"/>
      <c r="J917" s="1"/>
      <c r="K917" s="1"/>
      <c r="L917" s="1"/>
      <c r="M917" s="1"/>
      <c r="N917" s="3"/>
      <c r="O917" s="3"/>
      <c r="P917" s="3"/>
      <c r="Q917" s="3"/>
    </row>
    <row r="918" spans="7:17">
      <c r="G918" s="1"/>
      <c r="H918" s="1"/>
      <c r="I918" s="1"/>
      <c r="J918" s="1"/>
      <c r="K918" s="1"/>
      <c r="L918" s="1"/>
      <c r="M918" s="1"/>
      <c r="N918" s="3"/>
      <c r="O918" s="3"/>
      <c r="P918" s="3"/>
      <c r="Q918" s="3"/>
    </row>
    <row r="919" spans="7:17">
      <c r="G919" s="1"/>
      <c r="H919" s="1"/>
      <c r="I919" s="1"/>
      <c r="J919" s="1"/>
      <c r="K919" s="1"/>
      <c r="L919" s="1"/>
      <c r="M919" s="1"/>
      <c r="N919" s="3"/>
      <c r="O919" s="3"/>
      <c r="P919" s="3"/>
      <c r="Q919" s="3"/>
    </row>
    <row r="920" spans="7:17">
      <c r="G920" s="1"/>
      <c r="H920" s="1"/>
      <c r="I920" s="1"/>
      <c r="J920" s="1"/>
      <c r="K920" s="1"/>
      <c r="L920" s="1"/>
      <c r="M920" s="1"/>
      <c r="N920" s="3"/>
      <c r="O920" s="3"/>
      <c r="P920" s="3"/>
      <c r="Q920" s="3"/>
    </row>
    <row r="921" spans="7:17">
      <c r="G921" s="1"/>
      <c r="H921" s="1"/>
      <c r="I921" s="1"/>
      <c r="J921" s="1"/>
      <c r="K921" s="1"/>
      <c r="L921" s="1"/>
      <c r="M921" s="1"/>
      <c r="N921" s="3"/>
      <c r="O921" s="3"/>
      <c r="P921" s="3"/>
      <c r="Q921" s="3"/>
    </row>
    <row r="922" spans="7:17">
      <c r="G922" s="1"/>
      <c r="H922" s="1"/>
      <c r="I922" s="1"/>
      <c r="J922" s="1"/>
      <c r="K922" s="1"/>
      <c r="L922" s="1"/>
      <c r="M922" s="1"/>
      <c r="N922" s="3"/>
      <c r="O922" s="3"/>
      <c r="P922" s="3"/>
      <c r="Q922" s="3"/>
    </row>
    <row r="923" spans="7:17">
      <c r="G923" s="1"/>
      <c r="H923" s="1"/>
      <c r="I923" s="1"/>
      <c r="J923" s="1"/>
      <c r="K923" s="1"/>
      <c r="L923" s="1"/>
      <c r="M923" s="1"/>
      <c r="N923" s="3"/>
      <c r="O923" s="3"/>
      <c r="P923" s="3"/>
      <c r="Q923" s="3"/>
    </row>
    <row r="924" spans="7:17">
      <c r="G924" s="1"/>
      <c r="H924" s="1"/>
      <c r="I924" s="1"/>
      <c r="J924" s="1"/>
      <c r="K924" s="1"/>
      <c r="L924" s="1"/>
      <c r="M924" s="1"/>
      <c r="N924" s="3"/>
      <c r="O924" s="3"/>
      <c r="P924" s="3"/>
      <c r="Q924" s="3"/>
    </row>
    <row r="925" spans="7:17">
      <c r="G925" s="1"/>
      <c r="H925" s="1"/>
      <c r="I925" s="1"/>
      <c r="J925" s="1"/>
      <c r="K925" s="1"/>
      <c r="L925" s="1"/>
      <c r="M925" s="1"/>
      <c r="N925" s="3"/>
      <c r="O925" s="3"/>
      <c r="P925" s="3"/>
      <c r="Q925" s="3"/>
    </row>
    <row r="926" spans="7:17">
      <c r="G926" s="1"/>
      <c r="H926" s="1"/>
      <c r="I926" s="1"/>
      <c r="J926" s="1"/>
      <c r="K926" s="1"/>
      <c r="L926" s="1"/>
      <c r="M926" s="1"/>
      <c r="N926" s="3"/>
      <c r="O926" s="3"/>
      <c r="P926" s="3"/>
      <c r="Q926" s="3"/>
    </row>
    <row r="927" spans="7:17">
      <c r="G927" s="1"/>
      <c r="H927" s="1"/>
      <c r="I927" s="1"/>
      <c r="J927" s="1"/>
      <c r="K927" s="1"/>
      <c r="L927" s="1"/>
      <c r="M927" s="1"/>
      <c r="N927" s="3"/>
      <c r="O927" s="3"/>
      <c r="P927" s="3"/>
      <c r="Q927" s="3"/>
    </row>
    <row r="928" spans="7:17">
      <c r="G928" s="1"/>
      <c r="H928" s="1"/>
      <c r="I928" s="1"/>
      <c r="J928" s="1"/>
      <c r="K928" s="1"/>
      <c r="L928" s="1"/>
      <c r="M928" s="1"/>
      <c r="N928" s="3"/>
      <c r="O928" s="3"/>
      <c r="P928" s="3"/>
      <c r="Q928" s="3"/>
    </row>
    <row r="929" spans="7:17">
      <c r="G929" s="1"/>
      <c r="H929" s="1"/>
      <c r="I929" s="1"/>
      <c r="J929" s="1"/>
      <c r="K929" s="1"/>
      <c r="L929" s="1"/>
      <c r="M929" s="1"/>
      <c r="N929" s="3"/>
      <c r="O929" s="3"/>
      <c r="P929" s="3"/>
      <c r="Q929" s="3"/>
    </row>
    <row r="930" spans="7:17">
      <c r="G930" s="1"/>
      <c r="H930" s="1"/>
      <c r="I930" s="1"/>
      <c r="J930" s="1"/>
      <c r="K930" s="1"/>
      <c r="L930" s="1"/>
      <c r="M930" s="1"/>
      <c r="N930" s="3"/>
      <c r="O930" s="3"/>
      <c r="P930" s="3"/>
      <c r="Q930" s="3"/>
    </row>
    <row r="931" spans="7:17">
      <c r="G931" s="1"/>
      <c r="H931" s="1"/>
      <c r="I931" s="1"/>
      <c r="J931" s="1"/>
      <c r="K931" s="1"/>
      <c r="L931" s="1"/>
      <c r="M931" s="1"/>
      <c r="N931" s="3"/>
      <c r="O931" s="3"/>
      <c r="P931" s="3"/>
      <c r="Q931" s="3"/>
    </row>
    <row r="932" spans="7:17">
      <c r="G932" s="1"/>
      <c r="H932" s="1"/>
      <c r="I932" s="1"/>
      <c r="J932" s="1"/>
      <c r="K932" s="1"/>
      <c r="L932" s="1"/>
      <c r="M932" s="1"/>
      <c r="N932" s="3"/>
      <c r="O932" s="3"/>
      <c r="P932" s="3"/>
      <c r="Q932" s="3"/>
    </row>
    <row r="933" spans="7:17">
      <c r="G933" s="1"/>
      <c r="H933" s="1"/>
      <c r="I933" s="1"/>
      <c r="J933" s="1"/>
      <c r="K933" s="1"/>
      <c r="L933" s="1"/>
      <c r="M933" s="1"/>
      <c r="N933" s="3"/>
      <c r="O933" s="3"/>
      <c r="P933" s="3"/>
      <c r="Q933" s="3"/>
    </row>
    <row r="934" spans="7:17">
      <c r="G934" s="1"/>
      <c r="H934" s="1"/>
      <c r="I934" s="1"/>
      <c r="J934" s="1"/>
      <c r="K934" s="1"/>
      <c r="L934" s="1"/>
      <c r="M934" s="1"/>
      <c r="N934" s="3"/>
      <c r="O934" s="3"/>
      <c r="P934" s="3"/>
      <c r="Q934" s="3"/>
    </row>
    <row r="935" spans="7:17">
      <c r="G935" s="1"/>
      <c r="H935" s="1"/>
      <c r="I935" s="1"/>
      <c r="J935" s="1"/>
      <c r="K935" s="1"/>
      <c r="L935" s="1"/>
      <c r="M935" s="1"/>
      <c r="N935" s="3"/>
      <c r="O935" s="3"/>
      <c r="P935" s="3"/>
      <c r="Q935" s="3"/>
    </row>
    <row r="936" spans="7:17">
      <c r="G936" s="1"/>
      <c r="H936" s="1"/>
      <c r="I936" s="1"/>
      <c r="J936" s="1"/>
      <c r="K936" s="1"/>
      <c r="L936" s="1"/>
      <c r="M936" s="1"/>
      <c r="N936" s="3"/>
      <c r="O936" s="3"/>
      <c r="P936" s="3"/>
      <c r="Q936" s="3"/>
    </row>
    <row r="937" spans="7:17">
      <c r="G937" s="1"/>
      <c r="H937" s="1"/>
      <c r="I937" s="1"/>
      <c r="J937" s="1"/>
      <c r="K937" s="1"/>
      <c r="L937" s="1"/>
      <c r="M937" s="1"/>
      <c r="N937" s="3"/>
      <c r="O937" s="3"/>
      <c r="P937" s="3"/>
      <c r="Q937" s="3"/>
    </row>
    <row r="938" spans="7:17">
      <c r="G938" s="1"/>
      <c r="H938" s="1"/>
      <c r="I938" s="1"/>
      <c r="J938" s="1"/>
      <c r="K938" s="1"/>
      <c r="L938" s="1"/>
      <c r="M938" s="1"/>
      <c r="N938" s="3"/>
      <c r="O938" s="3"/>
      <c r="P938" s="3"/>
      <c r="Q938" s="3"/>
    </row>
    <row r="939" spans="7:17">
      <c r="G939" s="1"/>
      <c r="H939" s="1"/>
      <c r="I939" s="1"/>
      <c r="J939" s="1"/>
      <c r="K939" s="1"/>
      <c r="L939" s="1"/>
      <c r="M939" s="1"/>
      <c r="N939" s="3"/>
      <c r="O939" s="3"/>
      <c r="P939" s="3"/>
      <c r="Q939" s="3"/>
    </row>
    <row r="940" spans="7:17">
      <c r="G940" s="1"/>
      <c r="H940" s="1"/>
      <c r="I940" s="1"/>
      <c r="J940" s="1"/>
      <c r="K940" s="1"/>
      <c r="L940" s="1"/>
      <c r="M940" s="1"/>
      <c r="N940" s="3"/>
      <c r="O940" s="3"/>
      <c r="P940" s="3"/>
      <c r="Q940" s="3"/>
    </row>
    <row r="941" spans="7:17">
      <c r="G941" s="1"/>
      <c r="H941" s="1"/>
      <c r="I941" s="1"/>
      <c r="J941" s="1"/>
      <c r="K941" s="1"/>
      <c r="L941" s="1"/>
      <c r="M941" s="1"/>
      <c r="N941" s="3"/>
      <c r="O941" s="3"/>
      <c r="P941" s="3"/>
      <c r="Q941" s="3"/>
    </row>
    <row r="942" spans="7:17">
      <c r="G942" s="1"/>
      <c r="H942" s="1"/>
      <c r="I942" s="1"/>
      <c r="J942" s="1"/>
      <c r="K942" s="1"/>
      <c r="L942" s="1"/>
      <c r="M942" s="1"/>
      <c r="N942" s="3"/>
      <c r="O942" s="3"/>
      <c r="P942" s="3"/>
      <c r="Q942" s="3"/>
    </row>
    <row r="943" spans="7:17">
      <c r="G943" s="1"/>
      <c r="H943" s="1"/>
      <c r="I943" s="1"/>
      <c r="J943" s="1"/>
      <c r="K943" s="1"/>
      <c r="L943" s="1"/>
      <c r="M943" s="1"/>
      <c r="N943" s="3"/>
      <c r="O943" s="3"/>
      <c r="P943" s="3"/>
      <c r="Q943" s="3"/>
    </row>
    <row r="944" spans="7:17">
      <c r="G944" s="1"/>
      <c r="H944" s="1"/>
      <c r="I944" s="1"/>
      <c r="J944" s="1"/>
      <c r="K944" s="1"/>
      <c r="L944" s="1"/>
      <c r="M944" s="1"/>
      <c r="N944" s="3"/>
      <c r="O944" s="3"/>
      <c r="P944" s="3"/>
      <c r="Q944" s="3"/>
    </row>
    <row r="945" spans="7:17">
      <c r="G945" s="1"/>
      <c r="H945" s="1"/>
      <c r="I945" s="1"/>
      <c r="J945" s="1"/>
      <c r="K945" s="1"/>
      <c r="L945" s="1"/>
      <c r="M945" s="1"/>
      <c r="N945" s="3"/>
      <c r="O945" s="3"/>
      <c r="P945" s="3"/>
      <c r="Q945" s="3"/>
    </row>
    <row r="946" spans="7:17">
      <c r="G946" s="1"/>
      <c r="H946" s="1"/>
      <c r="I946" s="1"/>
      <c r="J946" s="1"/>
      <c r="K946" s="1"/>
      <c r="L946" s="1"/>
      <c r="M946" s="1"/>
      <c r="N946" s="3"/>
      <c r="O946" s="3"/>
      <c r="P946" s="3"/>
      <c r="Q946" s="3"/>
    </row>
    <row r="947" spans="7:17">
      <c r="G947" s="1"/>
      <c r="H947" s="1"/>
      <c r="I947" s="1"/>
      <c r="J947" s="1"/>
      <c r="K947" s="1"/>
      <c r="L947" s="1"/>
      <c r="M947" s="1"/>
      <c r="N947" s="3"/>
      <c r="O947" s="3"/>
      <c r="P947" s="3"/>
      <c r="Q947" s="3"/>
    </row>
    <row r="948" spans="7:17">
      <c r="G948" s="1"/>
      <c r="H948" s="1"/>
      <c r="I948" s="1"/>
      <c r="J948" s="1"/>
      <c r="K948" s="1"/>
      <c r="L948" s="1"/>
      <c r="M948" s="1"/>
      <c r="N948" s="3"/>
      <c r="O948" s="3"/>
      <c r="P948" s="3"/>
      <c r="Q948" s="3"/>
    </row>
    <row r="949" spans="7:17">
      <c r="G949" s="1"/>
      <c r="H949" s="1"/>
      <c r="I949" s="1"/>
      <c r="J949" s="1"/>
      <c r="K949" s="1"/>
      <c r="L949" s="1"/>
      <c r="M949" s="1"/>
      <c r="N949" s="3"/>
      <c r="O949" s="3"/>
      <c r="P949" s="3"/>
      <c r="Q949" s="3"/>
    </row>
    <row r="950" spans="7:17">
      <c r="G950" s="1"/>
      <c r="H950" s="1"/>
      <c r="I950" s="1"/>
      <c r="J950" s="1"/>
      <c r="K950" s="1"/>
      <c r="L950" s="1"/>
      <c r="M950" s="1"/>
      <c r="N950" s="3"/>
      <c r="O950" s="3"/>
      <c r="P950" s="3"/>
      <c r="Q950" s="3"/>
    </row>
    <row r="951" spans="7:17">
      <c r="G951" s="1"/>
      <c r="H951" s="1"/>
      <c r="I951" s="1"/>
      <c r="J951" s="1"/>
      <c r="K951" s="1"/>
      <c r="L951" s="1"/>
      <c r="M951" s="1"/>
      <c r="N951" s="3"/>
      <c r="O951" s="3"/>
      <c r="P951" s="3"/>
      <c r="Q951" s="3"/>
    </row>
    <row r="952" spans="7:17">
      <c r="G952" s="1"/>
      <c r="H952" s="1"/>
      <c r="I952" s="1"/>
      <c r="J952" s="1"/>
      <c r="K952" s="1"/>
      <c r="L952" s="1"/>
      <c r="M952" s="1"/>
      <c r="N952" s="3"/>
      <c r="O952" s="3"/>
      <c r="P952" s="3"/>
      <c r="Q952" s="3"/>
    </row>
    <row r="953" spans="7:17">
      <c r="G953" s="1"/>
      <c r="H953" s="1"/>
      <c r="I953" s="1"/>
      <c r="J953" s="1"/>
      <c r="K953" s="1"/>
      <c r="L953" s="1"/>
      <c r="M953" s="1"/>
      <c r="N953" s="3"/>
      <c r="O953" s="3"/>
      <c r="P953" s="3"/>
      <c r="Q953" s="3"/>
    </row>
    <row r="954" spans="7:17">
      <c r="G954" s="1"/>
      <c r="H954" s="1"/>
      <c r="I954" s="1"/>
      <c r="J954" s="1"/>
      <c r="K954" s="1"/>
      <c r="L954" s="1"/>
      <c r="M954" s="1"/>
      <c r="N954" s="3"/>
      <c r="O954" s="3"/>
      <c r="P954" s="3"/>
      <c r="Q954" s="3"/>
    </row>
    <row r="955" spans="7:17">
      <c r="G955" s="1"/>
      <c r="H955" s="1"/>
      <c r="I955" s="1"/>
      <c r="J955" s="1"/>
      <c r="K955" s="1"/>
      <c r="L955" s="1"/>
      <c r="M955" s="1"/>
      <c r="N955" s="3"/>
      <c r="O955" s="3"/>
      <c r="P955" s="3"/>
      <c r="Q955" s="3"/>
    </row>
    <row r="956" spans="7:17">
      <c r="G956" s="1"/>
      <c r="H956" s="1"/>
      <c r="I956" s="1"/>
      <c r="J956" s="1"/>
      <c r="K956" s="1"/>
      <c r="L956" s="1"/>
      <c r="M956" s="1"/>
      <c r="N956" s="3"/>
      <c r="O956" s="3"/>
      <c r="P956" s="3"/>
      <c r="Q956" s="3"/>
    </row>
    <row r="957" spans="7:17">
      <c r="G957" s="1"/>
      <c r="H957" s="1"/>
      <c r="I957" s="1"/>
      <c r="J957" s="1"/>
      <c r="K957" s="1"/>
      <c r="L957" s="1"/>
      <c r="M957" s="1"/>
      <c r="N957" s="3"/>
      <c r="O957" s="3"/>
      <c r="P957" s="3"/>
      <c r="Q957" s="3"/>
    </row>
    <row r="958" spans="7:17">
      <c r="G958" s="1"/>
      <c r="H958" s="1"/>
      <c r="I958" s="1"/>
      <c r="J958" s="1"/>
      <c r="K958" s="1"/>
      <c r="L958" s="1"/>
      <c r="M958" s="1"/>
      <c r="N958" s="3"/>
      <c r="O958" s="3"/>
      <c r="P958" s="3"/>
      <c r="Q958" s="3"/>
    </row>
    <row r="959" spans="7:17">
      <c r="G959" s="1"/>
      <c r="H959" s="1"/>
      <c r="I959" s="1"/>
      <c r="J959" s="1"/>
      <c r="K959" s="1"/>
      <c r="L959" s="1"/>
      <c r="M959" s="1"/>
      <c r="N959" s="3"/>
      <c r="O959" s="3"/>
      <c r="P959" s="3"/>
      <c r="Q959" s="3"/>
    </row>
    <row r="960" spans="7:17">
      <c r="G960" s="1"/>
      <c r="H960" s="1"/>
      <c r="I960" s="1"/>
      <c r="J960" s="1"/>
      <c r="K960" s="1"/>
      <c r="L960" s="1"/>
      <c r="M960" s="1"/>
      <c r="N960" s="3"/>
      <c r="O960" s="3"/>
      <c r="P960" s="3"/>
      <c r="Q960" s="3"/>
    </row>
    <row r="961" spans="7:17">
      <c r="G961" s="1"/>
      <c r="H961" s="1"/>
      <c r="I961" s="1"/>
      <c r="J961" s="1"/>
      <c r="K961" s="1"/>
      <c r="L961" s="1"/>
      <c r="M961" s="1"/>
      <c r="N961" s="3"/>
      <c r="O961" s="3"/>
      <c r="P961" s="3"/>
      <c r="Q961" s="3"/>
    </row>
    <row r="962" spans="7:17">
      <c r="G962" s="1"/>
      <c r="H962" s="1"/>
      <c r="I962" s="1"/>
      <c r="J962" s="1"/>
      <c r="K962" s="1"/>
      <c r="L962" s="1"/>
      <c r="M962" s="1"/>
      <c r="N962" s="3"/>
      <c r="O962" s="3"/>
      <c r="P962" s="3"/>
      <c r="Q962" s="3"/>
    </row>
    <row r="963" spans="7:17">
      <c r="G963" s="1"/>
      <c r="H963" s="1"/>
      <c r="I963" s="1"/>
      <c r="J963" s="1"/>
      <c r="K963" s="1"/>
      <c r="L963" s="1"/>
      <c r="M963" s="1"/>
      <c r="N963" s="3"/>
      <c r="O963" s="3"/>
      <c r="P963" s="3"/>
      <c r="Q963" s="3"/>
    </row>
    <row r="964" spans="7:17">
      <c r="G964" s="1"/>
      <c r="H964" s="1"/>
      <c r="I964" s="1"/>
      <c r="J964" s="1"/>
      <c r="K964" s="1"/>
      <c r="L964" s="1"/>
      <c r="M964" s="1"/>
      <c r="N964" s="3"/>
      <c r="O964" s="3"/>
      <c r="P964" s="3"/>
      <c r="Q964" s="3"/>
    </row>
    <row r="965" spans="7:17">
      <c r="G965" s="1"/>
      <c r="H965" s="1"/>
      <c r="I965" s="1"/>
      <c r="J965" s="1"/>
      <c r="K965" s="1"/>
      <c r="L965" s="1"/>
      <c r="M965" s="1"/>
      <c r="N965" s="3"/>
      <c r="O965" s="3"/>
      <c r="P965" s="3"/>
      <c r="Q965" s="3"/>
    </row>
    <row r="966" spans="7:17">
      <c r="G966" s="1"/>
      <c r="H966" s="1"/>
      <c r="I966" s="1"/>
      <c r="J966" s="1"/>
      <c r="K966" s="1"/>
      <c r="L966" s="1"/>
      <c r="M966" s="1"/>
      <c r="N966" s="3"/>
      <c r="O966" s="3"/>
      <c r="P966" s="3"/>
      <c r="Q966" s="3"/>
    </row>
    <row r="967" spans="7:17">
      <c r="G967" s="1"/>
      <c r="H967" s="1"/>
      <c r="I967" s="1"/>
      <c r="J967" s="1"/>
      <c r="K967" s="1"/>
      <c r="L967" s="1"/>
      <c r="M967" s="1"/>
      <c r="N967" s="3"/>
      <c r="O967" s="3"/>
      <c r="P967" s="3"/>
      <c r="Q967" s="3"/>
    </row>
    <row r="968" spans="7:17">
      <c r="G968" s="1"/>
      <c r="H968" s="1"/>
      <c r="I968" s="1"/>
      <c r="J968" s="1"/>
      <c r="K968" s="1"/>
      <c r="L968" s="1"/>
      <c r="M968" s="1"/>
      <c r="N968" s="3"/>
      <c r="O968" s="3"/>
      <c r="P968" s="3"/>
      <c r="Q968" s="3"/>
    </row>
    <row r="969" spans="7:17">
      <c r="G969" s="1"/>
      <c r="H969" s="1"/>
      <c r="I969" s="1"/>
      <c r="J969" s="1"/>
      <c r="K969" s="1"/>
      <c r="L969" s="1"/>
      <c r="M969" s="1"/>
      <c r="N969" s="3"/>
      <c r="O969" s="3"/>
      <c r="P969" s="3"/>
      <c r="Q969" s="3"/>
    </row>
    <row r="970" spans="7:17">
      <c r="G970" s="1"/>
      <c r="H970" s="1"/>
      <c r="I970" s="1"/>
      <c r="J970" s="1"/>
      <c r="K970" s="1"/>
      <c r="L970" s="1"/>
      <c r="M970" s="1"/>
      <c r="N970" s="3"/>
      <c r="O970" s="3"/>
      <c r="P970" s="3"/>
      <c r="Q970" s="3"/>
    </row>
    <row r="971" spans="7:17">
      <c r="G971" s="1"/>
      <c r="H971" s="1"/>
      <c r="I971" s="1"/>
      <c r="J971" s="1"/>
      <c r="K971" s="1"/>
      <c r="L971" s="1"/>
      <c r="M971" s="1"/>
      <c r="N971" s="3"/>
      <c r="O971" s="3"/>
      <c r="P971" s="3"/>
      <c r="Q971" s="3"/>
    </row>
    <row r="972" spans="7:17">
      <c r="G972" s="1"/>
      <c r="H972" s="1"/>
      <c r="I972" s="1"/>
      <c r="J972" s="1"/>
      <c r="K972" s="1"/>
      <c r="L972" s="1"/>
      <c r="M972" s="1"/>
      <c r="N972" s="3"/>
      <c r="O972" s="3"/>
      <c r="P972" s="3"/>
      <c r="Q972" s="3"/>
    </row>
    <row r="973" spans="7:17">
      <c r="G973" s="1"/>
      <c r="H973" s="1"/>
      <c r="I973" s="1"/>
      <c r="J973" s="1"/>
      <c r="K973" s="1"/>
      <c r="L973" s="1"/>
      <c r="M973" s="1"/>
      <c r="N973" s="3"/>
      <c r="O973" s="3"/>
      <c r="P973" s="3"/>
      <c r="Q973" s="3"/>
    </row>
    <row r="974" spans="7:17">
      <c r="G974" s="1"/>
      <c r="H974" s="1"/>
      <c r="I974" s="1"/>
      <c r="J974" s="1"/>
      <c r="K974" s="1"/>
      <c r="L974" s="1"/>
      <c r="M974" s="1"/>
      <c r="N974" s="3"/>
      <c r="O974" s="3"/>
      <c r="P974" s="3"/>
      <c r="Q974" s="3"/>
    </row>
    <row r="975" spans="7:17">
      <c r="G975" s="1"/>
      <c r="H975" s="1"/>
      <c r="I975" s="1"/>
      <c r="J975" s="1"/>
      <c r="K975" s="1"/>
      <c r="L975" s="1"/>
      <c r="M975" s="1"/>
      <c r="N975" s="3"/>
      <c r="O975" s="3"/>
      <c r="P975" s="3"/>
      <c r="Q975" s="3"/>
    </row>
    <row r="976" spans="7:17">
      <c r="G976" s="1"/>
      <c r="H976" s="1"/>
      <c r="I976" s="1"/>
      <c r="J976" s="1"/>
      <c r="K976" s="1"/>
      <c r="L976" s="1"/>
      <c r="M976" s="1"/>
      <c r="N976" s="3"/>
      <c r="O976" s="3"/>
      <c r="P976" s="3"/>
      <c r="Q976" s="3"/>
    </row>
    <row r="977" spans="7:17">
      <c r="G977" s="1"/>
      <c r="H977" s="1"/>
      <c r="I977" s="1"/>
      <c r="J977" s="1"/>
      <c r="K977" s="1"/>
      <c r="L977" s="1"/>
      <c r="M977" s="1"/>
      <c r="N977" s="3"/>
      <c r="O977" s="3"/>
      <c r="P977" s="3"/>
      <c r="Q977" s="3"/>
    </row>
    <row r="978" spans="7:17">
      <c r="G978" s="1"/>
      <c r="H978" s="1"/>
      <c r="I978" s="1"/>
      <c r="J978" s="1"/>
      <c r="K978" s="1"/>
      <c r="L978" s="1"/>
      <c r="M978" s="1"/>
      <c r="N978" s="3"/>
      <c r="O978" s="3"/>
      <c r="P978" s="3"/>
      <c r="Q978" s="3"/>
    </row>
    <row r="979" spans="7:17">
      <c r="G979" s="1"/>
      <c r="H979" s="1"/>
      <c r="I979" s="1"/>
      <c r="J979" s="1"/>
      <c r="K979" s="1"/>
      <c r="L979" s="1"/>
      <c r="M979" s="1"/>
      <c r="N979" s="3"/>
      <c r="O979" s="3"/>
      <c r="P979" s="3"/>
      <c r="Q979" s="3"/>
    </row>
    <row r="980" spans="7:17">
      <c r="G980" s="1"/>
      <c r="H980" s="1"/>
      <c r="I980" s="1"/>
      <c r="J980" s="1"/>
      <c r="K980" s="1"/>
      <c r="L980" s="1"/>
      <c r="M980" s="1"/>
      <c r="N980" s="3"/>
      <c r="O980" s="3"/>
      <c r="P980" s="3"/>
      <c r="Q980" s="3"/>
    </row>
    <row r="981" spans="7:17">
      <c r="G981" s="1"/>
      <c r="H981" s="1"/>
      <c r="I981" s="1"/>
      <c r="J981" s="1"/>
      <c r="K981" s="1"/>
      <c r="L981" s="1"/>
      <c r="M981" s="1"/>
      <c r="N981" s="3"/>
      <c r="O981" s="3"/>
      <c r="P981" s="3"/>
      <c r="Q981" s="3"/>
    </row>
    <row r="982" spans="7:17">
      <c r="G982" s="1"/>
      <c r="H982" s="1"/>
      <c r="I982" s="1"/>
      <c r="J982" s="1"/>
      <c r="K982" s="1"/>
      <c r="L982" s="1"/>
      <c r="M982" s="1"/>
      <c r="N982" s="3"/>
      <c r="O982" s="3"/>
      <c r="P982" s="3"/>
      <c r="Q982" s="3"/>
    </row>
    <row r="983" spans="7:17">
      <c r="G983" s="1"/>
      <c r="H983" s="1"/>
      <c r="I983" s="1"/>
      <c r="J983" s="1"/>
      <c r="K983" s="1"/>
      <c r="L983" s="1"/>
      <c r="M983" s="1"/>
      <c r="N983" s="3"/>
      <c r="O983" s="3"/>
      <c r="P983" s="3"/>
      <c r="Q983" s="3"/>
    </row>
    <row r="984" spans="7:17">
      <c r="G984" s="1"/>
      <c r="H984" s="1"/>
      <c r="I984" s="1"/>
      <c r="J984" s="1"/>
      <c r="K984" s="1"/>
      <c r="L984" s="1"/>
      <c r="M984" s="1"/>
      <c r="N984" s="3"/>
      <c r="O984" s="3"/>
      <c r="P984" s="3"/>
      <c r="Q984" s="3"/>
    </row>
    <row r="985" spans="7:17">
      <c r="G985" s="1"/>
      <c r="H985" s="1"/>
      <c r="I985" s="1"/>
      <c r="J985" s="1"/>
      <c r="K985" s="1"/>
      <c r="L985" s="1"/>
      <c r="M985" s="1"/>
      <c r="N985" s="3"/>
      <c r="O985" s="3"/>
      <c r="P985" s="3"/>
      <c r="Q985" s="3"/>
    </row>
    <row r="986" spans="7:17">
      <c r="G986" s="1"/>
      <c r="H986" s="1"/>
      <c r="I986" s="1"/>
      <c r="J986" s="1"/>
      <c r="K986" s="1"/>
      <c r="L986" s="1"/>
      <c r="M986" s="1"/>
      <c r="N986" s="3"/>
      <c r="O986" s="3"/>
      <c r="P986" s="3"/>
      <c r="Q986" s="3"/>
    </row>
    <row r="987" spans="7:17">
      <c r="G987" s="1"/>
      <c r="H987" s="1"/>
      <c r="I987" s="1"/>
      <c r="J987" s="1"/>
      <c r="K987" s="1"/>
      <c r="L987" s="1"/>
      <c r="M987" s="1"/>
      <c r="N987" s="3"/>
      <c r="O987" s="3"/>
      <c r="P987" s="3"/>
      <c r="Q987" s="3"/>
    </row>
    <row r="988" spans="7:17">
      <c r="G988" s="1"/>
      <c r="H988" s="1"/>
      <c r="I988" s="1"/>
      <c r="J988" s="1"/>
      <c r="K988" s="1"/>
      <c r="L988" s="1"/>
      <c r="M988" s="1"/>
      <c r="N988" s="3"/>
      <c r="O988" s="3"/>
      <c r="P988" s="3"/>
      <c r="Q988" s="3"/>
    </row>
    <row r="989" spans="7:17">
      <c r="G989" s="1"/>
      <c r="H989" s="1"/>
      <c r="I989" s="1"/>
      <c r="J989" s="1"/>
      <c r="K989" s="1"/>
      <c r="L989" s="1"/>
      <c r="M989" s="1"/>
      <c r="N989" s="3"/>
      <c r="O989" s="3"/>
      <c r="P989" s="3"/>
      <c r="Q989" s="3"/>
    </row>
    <row r="990" spans="7:17">
      <c r="G990" s="1"/>
      <c r="H990" s="1"/>
      <c r="I990" s="1"/>
      <c r="J990" s="1"/>
      <c r="K990" s="1"/>
      <c r="L990" s="1"/>
      <c r="M990" s="1"/>
      <c r="N990" s="3"/>
      <c r="O990" s="3"/>
      <c r="P990" s="3"/>
      <c r="Q990" s="3"/>
    </row>
    <row r="991" spans="7:17">
      <c r="G991" s="1"/>
      <c r="H991" s="1"/>
      <c r="I991" s="1"/>
      <c r="J991" s="1"/>
      <c r="K991" s="1"/>
      <c r="L991" s="1"/>
      <c r="M991" s="1"/>
      <c r="N991" s="3"/>
      <c r="O991" s="3"/>
      <c r="P991" s="3"/>
      <c r="Q991" s="3"/>
    </row>
    <row r="992" spans="7:17">
      <c r="G992" s="1"/>
      <c r="H992" s="1"/>
      <c r="I992" s="1"/>
      <c r="J992" s="1"/>
      <c r="K992" s="1"/>
      <c r="L992" s="1"/>
      <c r="M992" s="1"/>
      <c r="N992" s="3"/>
      <c r="O992" s="3"/>
      <c r="P992" s="3"/>
      <c r="Q992" s="3"/>
    </row>
    <row r="993" spans="7:17">
      <c r="G993" s="1"/>
      <c r="H993" s="1"/>
      <c r="I993" s="1"/>
      <c r="J993" s="1"/>
      <c r="K993" s="1"/>
      <c r="L993" s="1"/>
      <c r="M993" s="1"/>
      <c r="N993" s="3"/>
      <c r="O993" s="3"/>
      <c r="P993" s="3"/>
      <c r="Q993" s="3"/>
    </row>
    <row r="994" spans="7:17">
      <c r="G994" s="1"/>
      <c r="H994" s="1"/>
      <c r="I994" s="1"/>
      <c r="J994" s="1"/>
      <c r="K994" s="1"/>
      <c r="L994" s="1"/>
      <c r="M994" s="1"/>
      <c r="N994" s="3"/>
      <c r="O994" s="3"/>
      <c r="P994" s="3"/>
      <c r="Q994" s="3"/>
    </row>
    <row r="995" spans="7:17">
      <c r="G995" s="1"/>
      <c r="H995" s="1"/>
      <c r="I995" s="1"/>
      <c r="J995" s="1"/>
      <c r="K995" s="1"/>
      <c r="L995" s="1"/>
      <c r="M995" s="1"/>
      <c r="N995" s="3"/>
      <c r="O995" s="3"/>
      <c r="P995" s="3"/>
      <c r="Q995" s="3"/>
    </row>
    <row r="996" spans="7:17">
      <c r="G996" s="1"/>
      <c r="H996" s="1"/>
      <c r="I996" s="1"/>
      <c r="J996" s="1"/>
      <c r="K996" s="1"/>
      <c r="L996" s="1"/>
      <c r="M996" s="1"/>
      <c r="N996" s="3"/>
      <c r="O996" s="3"/>
      <c r="P996" s="3"/>
      <c r="Q996" s="3"/>
    </row>
    <row r="997" spans="7:17">
      <c r="G997" s="1"/>
      <c r="H997" s="1"/>
      <c r="I997" s="1"/>
      <c r="J997" s="1"/>
      <c r="K997" s="1"/>
      <c r="L997" s="1"/>
      <c r="M997" s="1"/>
      <c r="N997" s="3"/>
      <c r="O997" s="3"/>
      <c r="P997" s="3"/>
      <c r="Q997" s="3"/>
    </row>
    <row r="998" spans="7:17">
      <c r="G998" s="1"/>
      <c r="H998" s="1"/>
      <c r="I998" s="1"/>
      <c r="J998" s="1"/>
      <c r="K998" s="1"/>
      <c r="L998" s="1"/>
      <c r="M998" s="1"/>
      <c r="N998" s="3"/>
      <c r="O998" s="3"/>
      <c r="P998" s="3"/>
      <c r="Q998" s="3"/>
    </row>
    <row r="999" spans="7:17">
      <c r="G999" s="1"/>
      <c r="H999" s="1"/>
      <c r="I999" s="1"/>
      <c r="J999" s="1"/>
      <c r="K999" s="1"/>
      <c r="L999" s="1"/>
      <c r="M999" s="1"/>
      <c r="N999" s="3"/>
      <c r="O999" s="3"/>
      <c r="P999" s="3"/>
      <c r="Q999" s="3"/>
    </row>
    <row r="1000" spans="7:17">
      <c r="G1000" s="1"/>
      <c r="H1000" s="1"/>
      <c r="I1000" s="1"/>
      <c r="J1000" s="1"/>
      <c r="K1000" s="1"/>
      <c r="L1000" s="1"/>
      <c r="M1000" s="1"/>
      <c r="N1000" s="3"/>
      <c r="O1000" s="3"/>
      <c r="P1000" s="3"/>
      <c r="Q1000" s="3"/>
    </row>
    <row r="1001" spans="7:17">
      <c r="G1001" s="1"/>
      <c r="H1001" s="1"/>
      <c r="I1001" s="1"/>
      <c r="J1001" s="1"/>
      <c r="K1001" s="1"/>
      <c r="L1001" s="1"/>
      <c r="M1001" s="1"/>
      <c r="N1001" s="3"/>
      <c r="O1001" s="3"/>
      <c r="P1001" s="3"/>
      <c r="Q1001" s="3"/>
    </row>
    <row r="1002" spans="7:17">
      <c r="G1002" s="1"/>
      <c r="H1002" s="1"/>
      <c r="I1002" s="1"/>
      <c r="J1002" s="1"/>
      <c r="K1002" s="1"/>
      <c r="L1002" s="1"/>
      <c r="M1002" s="1"/>
      <c r="N1002" s="3"/>
      <c r="O1002" s="3"/>
      <c r="P1002" s="3"/>
      <c r="Q1002" s="3"/>
    </row>
    <row r="1003" spans="7:17">
      <c r="G1003" s="1"/>
      <c r="H1003" s="1"/>
      <c r="I1003" s="1"/>
      <c r="J1003" s="1"/>
      <c r="K1003" s="1"/>
      <c r="L1003" s="1"/>
      <c r="M1003" s="1"/>
      <c r="N1003" s="3"/>
      <c r="O1003" s="3"/>
      <c r="P1003" s="3"/>
      <c r="Q1003" s="3"/>
    </row>
    <row r="1004" spans="7:17">
      <c r="G1004" s="1"/>
      <c r="H1004" s="1"/>
      <c r="I1004" s="1"/>
      <c r="J1004" s="1"/>
      <c r="K1004" s="1"/>
      <c r="L1004" s="1"/>
      <c r="M1004" s="1"/>
      <c r="N1004" s="3"/>
      <c r="O1004" s="3"/>
      <c r="P1004" s="3"/>
      <c r="Q1004" s="3"/>
    </row>
    <row r="1005" spans="7:17">
      <c r="G1005" s="1"/>
      <c r="H1005" s="1"/>
      <c r="I1005" s="1"/>
      <c r="J1005" s="1"/>
      <c r="K1005" s="1"/>
      <c r="L1005" s="1"/>
      <c r="M1005" s="1"/>
      <c r="N1005" s="3"/>
      <c r="O1005" s="3"/>
      <c r="P1005" s="3"/>
      <c r="Q1005" s="3"/>
    </row>
    <row r="1006" spans="7:17">
      <c r="G1006" s="1"/>
      <c r="H1006" s="1"/>
      <c r="I1006" s="1"/>
      <c r="J1006" s="1"/>
      <c r="K1006" s="1"/>
      <c r="L1006" s="1"/>
      <c r="M1006" s="1"/>
      <c r="N1006" s="3"/>
      <c r="O1006" s="3"/>
      <c r="P1006" s="3"/>
      <c r="Q1006" s="3"/>
    </row>
    <row r="1007" spans="7:17">
      <c r="G1007" s="1"/>
      <c r="H1007" s="1"/>
      <c r="I1007" s="1"/>
      <c r="J1007" s="1"/>
      <c r="K1007" s="1"/>
      <c r="L1007" s="1"/>
      <c r="M1007" s="1"/>
      <c r="N1007" s="3"/>
      <c r="O1007" s="3"/>
      <c r="P1007" s="3"/>
      <c r="Q1007" s="3"/>
    </row>
    <row r="1008" spans="7:17">
      <c r="G1008" s="1"/>
      <c r="H1008" s="1"/>
      <c r="I1008" s="1"/>
      <c r="J1008" s="1"/>
      <c r="K1008" s="1"/>
      <c r="L1008" s="1"/>
      <c r="M1008" s="1"/>
      <c r="N1008" s="3"/>
      <c r="O1008" s="3"/>
      <c r="P1008" s="3"/>
      <c r="Q1008" s="3"/>
    </row>
    <row r="1009" spans="7:17">
      <c r="G1009" s="1"/>
      <c r="H1009" s="1"/>
      <c r="I1009" s="1"/>
      <c r="J1009" s="1"/>
      <c r="K1009" s="1"/>
      <c r="L1009" s="1"/>
      <c r="M1009" s="1"/>
      <c r="N1009" s="3"/>
      <c r="O1009" s="3"/>
      <c r="P1009" s="3"/>
      <c r="Q1009" s="3"/>
    </row>
    <row r="1010" spans="7:17">
      <c r="G1010" s="1"/>
      <c r="H1010" s="1"/>
      <c r="I1010" s="1"/>
      <c r="J1010" s="1"/>
      <c r="K1010" s="1"/>
      <c r="L1010" s="1"/>
      <c r="M1010" s="1"/>
      <c r="N1010" s="3"/>
      <c r="O1010" s="3"/>
      <c r="P1010" s="3"/>
      <c r="Q1010" s="3"/>
    </row>
    <row r="1011" spans="7:17">
      <c r="G1011" s="1"/>
      <c r="H1011" s="1"/>
      <c r="I1011" s="1"/>
      <c r="J1011" s="1"/>
      <c r="K1011" s="1"/>
      <c r="L1011" s="1"/>
      <c r="M1011" s="1"/>
      <c r="N1011" s="3"/>
      <c r="O1011" s="3"/>
      <c r="P1011" s="3"/>
      <c r="Q1011" s="3"/>
    </row>
    <row r="1012" spans="7:17">
      <c r="G1012" s="1"/>
      <c r="H1012" s="1"/>
      <c r="I1012" s="1"/>
      <c r="J1012" s="1"/>
      <c r="K1012" s="1"/>
      <c r="L1012" s="1"/>
      <c r="M1012" s="1"/>
      <c r="N1012" s="3"/>
      <c r="O1012" s="3"/>
      <c r="P1012" s="3"/>
      <c r="Q1012" s="3"/>
    </row>
    <row r="1013" spans="7:17">
      <c r="G1013" s="1"/>
      <c r="H1013" s="1"/>
      <c r="I1013" s="1"/>
      <c r="J1013" s="1"/>
      <c r="K1013" s="1"/>
      <c r="L1013" s="1"/>
      <c r="M1013" s="1"/>
      <c r="N1013" s="3"/>
      <c r="O1013" s="3"/>
      <c r="P1013" s="3"/>
      <c r="Q1013" s="3"/>
    </row>
    <row r="1014" spans="7:17">
      <c r="G1014" s="1"/>
      <c r="H1014" s="1"/>
      <c r="I1014" s="1"/>
      <c r="J1014" s="1"/>
      <c r="K1014" s="1"/>
      <c r="L1014" s="1"/>
      <c r="M1014" s="1"/>
      <c r="N1014" s="3"/>
      <c r="O1014" s="3"/>
      <c r="P1014" s="3"/>
      <c r="Q1014" s="3"/>
    </row>
    <row r="1015" spans="7:17">
      <c r="G1015" s="1"/>
      <c r="H1015" s="1"/>
      <c r="I1015" s="1"/>
      <c r="J1015" s="1"/>
      <c r="K1015" s="1"/>
      <c r="L1015" s="1"/>
      <c r="M1015" s="1"/>
      <c r="N1015" s="3"/>
      <c r="O1015" s="3"/>
      <c r="P1015" s="3"/>
      <c r="Q1015" s="3"/>
    </row>
    <row r="1016" spans="7:17">
      <c r="G1016" s="1"/>
      <c r="H1016" s="1"/>
      <c r="I1016" s="1"/>
      <c r="J1016" s="1"/>
      <c r="K1016" s="1"/>
      <c r="L1016" s="1"/>
      <c r="M1016" s="1"/>
      <c r="N1016" s="3"/>
      <c r="O1016" s="3"/>
      <c r="P1016" s="3"/>
      <c r="Q1016" s="3"/>
    </row>
    <row r="1017" spans="7:17">
      <c r="G1017" s="1"/>
      <c r="H1017" s="1"/>
      <c r="I1017" s="1"/>
      <c r="J1017" s="1"/>
      <c r="K1017" s="1"/>
      <c r="L1017" s="1"/>
      <c r="M1017" s="1"/>
      <c r="N1017" s="3"/>
      <c r="O1017" s="3"/>
      <c r="P1017" s="3"/>
      <c r="Q1017" s="3"/>
    </row>
    <row r="1018" spans="7:17">
      <c r="G1018" s="1"/>
      <c r="H1018" s="1"/>
      <c r="I1018" s="1"/>
      <c r="J1018" s="1"/>
      <c r="K1018" s="1"/>
      <c r="L1018" s="1"/>
      <c r="M1018" s="1"/>
      <c r="N1018" s="3"/>
      <c r="O1018" s="3"/>
      <c r="P1018" s="3"/>
      <c r="Q1018" s="3"/>
    </row>
    <row r="1019" spans="7:17">
      <c r="G1019" s="1"/>
      <c r="H1019" s="1"/>
      <c r="I1019" s="1"/>
      <c r="J1019" s="1"/>
      <c r="K1019" s="1"/>
      <c r="L1019" s="1"/>
      <c r="M1019" s="1"/>
      <c r="N1019" s="3"/>
      <c r="O1019" s="3"/>
      <c r="P1019" s="3"/>
      <c r="Q1019" s="3"/>
    </row>
    <row r="1020" spans="7:17">
      <c r="G1020" s="1"/>
      <c r="H1020" s="1"/>
      <c r="I1020" s="1"/>
      <c r="J1020" s="1"/>
      <c r="K1020" s="1"/>
      <c r="L1020" s="1"/>
      <c r="M1020" s="1"/>
      <c r="N1020" s="3"/>
      <c r="O1020" s="3"/>
      <c r="P1020" s="3"/>
      <c r="Q1020" s="3"/>
    </row>
    <row r="1021" spans="7:17">
      <c r="G1021" s="1"/>
      <c r="H1021" s="1"/>
      <c r="I1021" s="1"/>
      <c r="J1021" s="1"/>
      <c r="K1021" s="1"/>
      <c r="L1021" s="1"/>
      <c r="M1021" s="1"/>
      <c r="N1021" s="3"/>
      <c r="O1021" s="3"/>
      <c r="P1021" s="3"/>
      <c r="Q1021" s="3"/>
    </row>
    <row r="1022" spans="7:17">
      <c r="G1022" s="1"/>
      <c r="H1022" s="1"/>
      <c r="I1022" s="1"/>
      <c r="J1022" s="1"/>
      <c r="K1022" s="1"/>
      <c r="L1022" s="1"/>
      <c r="M1022" s="1"/>
      <c r="N1022" s="3"/>
      <c r="O1022" s="3"/>
      <c r="P1022" s="3"/>
      <c r="Q1022" s="3"/>
    </row>
    <row r="1023" spans="7:17">
      <c r="G1023" s="1"/>
      <c r="H1023" s="1"/>
      <c r="I1023" s="1"/>
      <c r="J1023" s="1"/>
      <c r="K1023" s="1"/>
      <c r="L1023" s="1"/>
      <c r="M1023" s="1"/>
      <c r="N1023" s="3"/>
      <c r="O1023" s="3"/>
      <c r="P1023" s="3"/>
      <c r="Q1023" s="3"/>
    </row>
    <row r="1024" spans="7:17">
      <c r="G1024" s="1"/>
      <c r="H1024" s="1"/>
      <c r="I1024" s="1"/>
      <c r="J1024" s="1"/>
      <c r="K1024" s="1"/>
      <c r="L1024" s="1"/>
      <c r="M1024" s="1"/>
      <c r="N1024" s="3"/>
      <c r="O1024" s="3"/>
      <c r="P1024" s="3"/>
      <c r="Q1024" s="3"/>
    </row>
    <row r="1025" spans="7:17">
      <c r="G1025" s="1"/>
      <c r="H1025" s="1"/>
      <c r="I1025" s="1"/>
      <c r="J1025" s="1"/>
      <c r="K1025" s="1"/>
      <c r="L1025" s="1"/>
      <c r="M1025" s="1"/>
      <c r="N1025" s="3"/>
      <c r="O1025" s="3"/>
      <c r="P1025" s="3"/>
      <c r="Q1025" s="3"/>
    </row>
    <row r="1026" spans="7:17">
      <c r="G1026" s="1"/>
      <c r="H1026" s="1"/>
      <c r="I1026" s="1"/>
      <c r="J1026" s="1"/>
      <c r="K1026" s="1"/>
      <c r="L1026" s="1"/>
      <c r="M1026" s="1"/>
      <c r="N1026" s="3"/>
      <c r="O1026" s="3"/>
      <c r="P1026" s="3"/>
      <c r="Q1026" s="3"/>
    </row>
    <row r="1027" spans="7:17">
      <c r="G1027" s="1"/>
      <c r="H1027" s="1"/>
      <c r="I1027" s="1"/>
      <c r="J1027" s="1"/>
      <c r="K1027" s="1"/>
      <c r="L1027" s="1"/>
      <c r="M1027" s="1"/>
      <c r="N1027" s="3"/>
      <c r="O1027" s="3"/>
      <c r="P1027" s="3"/>
      <c r="Q1027" s="3"/>
    </row>
    <row r="1028" spans="7:17">
      <c r="G1028" s="1"/>
      <c r="H1028" s="1"/>
      <c r="I1028" s="1"/>
      <c r="J1028" s="1"/>
      <c r="K1028" s="1"/>
      <c r="L1028" s="1"/>
      <c r="M1028" s="1"/>
      <c r="N1028" s="3"/>
      <c r="O1028" s="3"/>
      <c r="P1028" s="3"/>
      <c r="Q1028" s="3"/>
    </row>
    <row r="1029" spans="7:17">
      <c r="G1029" s="1"/>
      <c r="H1029" s="1"/>
      <c r="I1029" s="1"/>
      <c r="J1029" s="1"/>
      <c r="K1029" s="1"/>
      <c r="L1029" s="1"/>
      <c r="M1029" s="1"/>
      <c r="N1029" s="3"/>
      <c r="O1029" s="3"/>
      <c r="P1029" s="3"/>
      <c r="Q1029" s="3"/>
    </row>
    <row r="1030" spans="7:17">
      <c r="G1030" s="1"/>
      <c r="H1030" s="1"/>
      <c r="I1030" s="1"/>
      <c r="J1030" s="1"/>
      <c r="K1030" s="1"/>
      <c r="L1030" s="1"/>
      <c r="M1030" s="1"/>
      <c r="N1030" s="3"/>
      <c r="O1030" s="3"/>
      <c r="P1030" s="3"/>
      <c r="Q1030" s="3"/>
    </row>
    <row r="1031" spans="7:17">
      <c r="G1031" s="1"/>
      <c r="H1031" s="1"/>
      <c r="I1031" s="1"/>
      <c r="J1031" s="1"/>
      <c r="K1031" s="1"/>
      <c r="L1031" s="1"/>
      <c r="M1031" s="1"/>
      <c r="N1031" s="3"/>
      <c r="O1031" s="3"/>
      <c r="P1031" s="3"/>
      <c r="Q1031" s="3"/>
    </row>
    <row r="1032" spans="7:17">
      <c r="G1032" s="1"/>
      <c r="H1032" s="1"/>
      <c r="I1032" s="1"/>
      <c r="J1032" s="1"/>
      <c r="K1032" s="1"/>
      <c r="L1032" s="1"/>
      <c r="M1032" s="1"/>
      <c r="N1032" s="3"/>
      <c r="O1032" s="3"/>
      <c r="P1032" s="3"/>
      <c r="Q1032" s="3"/>
    </row>
    <row r="1033" spans="7:17">
      <c r="G1033" s="1"/>
      <c r="H1033" s="1"/>
      <c r="I1033" s="1"/>
      <c r="J1033" s="1"/>
      <c r="K1033" s="1"/>
      <c r="L1033" s="1"/>
      <c r="M1033" s="1"/>
      <c r="N1033" s="3"/>
      <c r="O1033" s="3"/>
      <c r="P1033" s="3"/>
      <c r="Q1033" s="3"/>
    </row>
    <row r="1034" spans="7:17">
      <c r="G1034" s="1"/>
      <c r="H1034" s="1"/>
      <c r="I1034" s="1"/>
      <c r="J1034" s="1"/>
      <c r="K1034" s="1"/>
      <c r="L1034" s="1"/>
      <c r="M1034" s="1"/>
      <c r="N1034" s="3"/>
      <c r="O1034" s="3"/>
      <c r="P1034" s="3"/>
      <c r="Q1034" s="3"/>
    </row>
    <row r="1035" spans="7:17">
      <c r="G1035" s="1"/>
      <c r="H1035" s="1"/>
      <c r="I1035" s="1"/>
      <c r="J1035" s="1"/>
      <c r="K1035" s="1"/>
      <c r="L1035" s="1"/>
      <c r="M1035" s="1"/>
      <c r="N1035" s="3"/>
      <c r="O1035" s="3"/>
      <c r="P1035" s="3"/>
      <c r="Q1035" s="3"/>
    </row>
    <row r="1036" spans="7:17">
      <c r="G1036" s="1"/>
      <c r="H1036" s="1"/>
      <c r="I1036" s="1"/>
      <c r="J1036" s="1"/>
      <c r="K1036" s="1"/>
      <c r="L1036" s="1"/>
      <c r="M1036" s="1"/>
      <c r="N1036" s="3"/>
      <c r="O1036" s="3"/>
      <c r="P1036" s="3"/>
      <c r="Q1036" s="3"/>
    </row>
    <row r="1037" spans="7:17">
      <c r="G1037" s="1"/>
      <c r="H1037" s="1"/>
      <c r="I1037" s="1"/>
      <c r="J1037" s="1"/>
      <c r="K1037" s="1"/>
      <c r="L1037" s="1"/>
      <c r="M1037" s="1"/>
      <c r="N1037" s="3"/>
      <c r="O1037" s="3"/>
      <c r="P1037" s="3"/>
      <c r="Q1037" s="3"/>
    </row>
    <row r="1038" spans="7:17">
      <c r="G1038" s="1"/>
      <c r="H1038" s="1"/>
      <c r="I1038" s="1"/>
      <c r="J1038" s="1"/>
      <c r="K1038" s="1"/>
      <c r="L1038" s="1"/>
      <c r="M1038" s="1"/>
      <c r="N1038" s="3"/>
      <c r="O1038" s="3"/>
      <c r="P1038" s="3"/>
      <c r="Q1038" s="3"/>
    </row>
    <row r="1039" spans="7:17">
      <c r="G1039" s="1"/>
      <c r="H1039" s="1"/>
      <c r="I1039" s="1"/>
      <c r="J1039" s="1"/>
      <c r="K1039" s="1"/>
      <c r="L1039" s="1"/>
      <c r="M1039" s="1"/>
      <c r="N1039" s="3"/>
      <c r="O1039" s="3"/>
      <c r="P1039" s="3"/>
      <c r="Q1039" s="3"/>
    </row>
    <row r="1040" spans="7:17">
      <c r="G1040" s="1"/>
      <c r="H1040" s="1"/>
      <c r="I1040" s="1"/>
      <c r="J1040" s="1"/>
      <c r="K1040" s="1"/>
      <c r="L1040" s="1"/>
      <c r="M1040" s="1"/>
      <c r="N1040" s="3"/>
      <c r="O1040" s="3"/>
      <c r="P1040" s="3"/>
      <c r="Q1040" s="3"/>
    </row>
    <row r="1041" spans="7:17">
      <c r="G1041" s="1"/>
      <c r="H1041" s="1"/>
      <c r="I1041" s="1"/>
      <c r="J1041" s="1"/>
      <c r="K1041" s="1"/>
      <c r="L1041" s="1"/>
      <c r="M1041" s="1"/>
      <c r="N1041" s="3"/>
      <c r="O1041" s="3"/>
      <c r="P1041" s="3"/>
      <c r="Q1041" s="3"/>
    </row>
    <row r="1042" spans="7:17">
      <c r="G1042" s="1"/>
      <c r="H1042" s="1"/>
      <c r="I1042" s="1"/>
      <c r="J1042" s="1"/>
      <c r="K1042" s="1"/>
      <c r="L1042" s="1"/>
      <c r="M1042" s="1"/>
      <c r="N1042" s="3"/>
      <c r="O1042" s="3"/>
      <c r="P1042" s="3"/>
      <c r="Q1042" s="3"/>
    </row>
    <row r="1043" spans="7:17">
      <c r="G1043" s="1"/>
      <c r="H1043" s="1"/>
      <c r="I1043" s="1"/>
      <c r="J1043" s="1"/>
      <c r="K1043" s="1"/>
      <c r="L1043" s="1"/>
      <c r="M1043" s="1"/>
      <c r="N1043" s="3"/>
      <c r="O1043" s="3"/>
      <c r="P1043" s="3"/>
      <c r="Q1043" s="3"/>
    </row>
    <row r="1044" spans="7:17">
      <c r="G1044" s="1"/>
      <c r="H1044" s="1"/>
      <c r="I1044" s="1"/>
      <c r="J1044" s="1"/>
      <c r="K1044" s="1"/>
      <c r="L1044" s="1"/>
      <c r="M1044" s="1"/>
      <c r="N1044" s="3"/>
      <c r="O1044" s="3"/>
      <c r="P1044" s="3"/>
      <c r="Q1044" s="3"/>
    </row>
    <row r="1045" spans="7:17">
      <c r="G1045" s="1"/>
      <c r="H1045" s="1"/>
      <c r="I1045" s="1"/>
      <c r="J1045" s="1"/>
      <c r="K1045" s="1"/>
      <c r="L1045" s="1"/>
      <c r="M1045" s="1"/>
      <c r="N1045" s="3"/>
      <c r="O1045" s="3"/>
      <c r="P1045" s="3"/>
      <c r="Q1045" s="3"/>
    </row>
    <row r="1046" spans="7:17">
      <c r="G1046" s="1"/>
      <c r="H1046" s="1"/>
      <c r="I1046" s="1"/>
      <c r="J1046" s="1"/>
      <c r="K1046" s="1"/>
      <c r="L1046" s="1"/>
      <c r="M1046" s="1"/>
      <c r="N1046" s="3"/>
      <c r="O1046" s="3"/>
      <c r="P1046" s="3"/>
      <c r="Q1046" s="3"/>
    </row>
    <row r="1047" spans="7:17">
      <c r="G1047" s="1"/>
      <c r="H1047" s="1"/>
      <c r="I1047" s="1"/>
      <c r="J1047" s="1"/>
      <c r="K1047" s="1"/>
      <c r="L1047" s="1"/>
      <c r="M1047" s="1"/>
      <c r="N1047" s="3"/>
      <c r="O1047" s="3"/>
      <c r="P1047" s="3"/>
      <c r="Q1047" s="3"/>
    </row>
    <row r="1048" spans="7:17">
      <c r="G1048" s="1"/>
      <c r="H1048" s="1"/>
      <c r="I1048" s="1"/>
      <c r="J1048" s="1"/>
      <c r="K1048" s="1"/>
      <c r="L1048" s="1"/>
      <c r="M1048" s="1"/>
      <c r="N1048" s="3"/>
      <c r="O1048" s="3"/>
      <c r="P1048" s="3"/>
      <c r="Q1048" s="3"/>
    </row>
    <row r="1049" spans="7:17">
      <c r="G1049" s="1"/>
      <c r="H1049" s="1"/>
      <c r="I1049" s="1"/>
      <c r="J1049" s="1"/>
      <c r="K1049" s="1"/>
      <c r="L1049" s="1"/>
      <c r="M1049" s="1"/>
      <c r="N1049" s="3"/>
      <c r="O1049" s="3"/>
      <c r="P1049" s="3"/>
      <c r="Q1049" s="3"/>
    </row>
    <row r="1050" spans="7:17">
      <c r="G1050" s="1"/>
      <c r="H1050" s="1"/>
      <c r="I1050" s="1"/>
      <c r="J1050" s="1"/>
      <c r="K1050" s="1"/>
      <c r="L1050" s="1"/>
      <c r="M1050" s="1"/>
      <c r="N1050" s="3"/>
      <c r="O1050" s="3"/>
      <c r="P1050" s="3"/>
      <c r="Q1050" s="3"/>
    </row>
    <row r="1051" spans="7:17">
      <c r="G1051" s="1"/>
      <c r="H1051" s="1"/>
      <c r="I1051" s="1"/>
      <c r="J1051" s="1"/>
      <c r="K1051" s="1"/>
      <c r="L1051" s="1"/>
      <c r="M1051" s="1"/>
      <c r="N1051" s="3"/>
      <c r="O1051" s="3"/>
      <c r="P1051" s="3"/>
      <c r="Q1051" s="3"/>
    </row>
    <row r="1052" spans="7:17">
      <c r="G1052" s="1"/>
      <c r="H1052" s="1"/>
      <c r="I1052" s="1"/>
      <c r="J1052" s="1"/>
      <c r="K1052" s="1"/>
      <c r="L1052" s="1"/>
      <c r="M1052" s="1"/>
      <c r="N1052" s="3"/>
      <c r="O1052" s="3"/>
      <c r="P1052" s="3"/>
      <c r="Q1052" s="3"/>
    </row>
    <row r="1053" spans="7:17">
      <c r="G1053" s="1"/>
      <c r="H1053" s="1"/>
      <c r="I1053" s="1"/>
      <c r="J1053" s="1"/>
      <c r="K1053" s="1"/>
      <c r="L1053" s="1"/>
      <c r="M1053" s="1"/>
      <c r="N1053" s="3"/>
      <c r="O1053" s="3"/>
      <c r="P1053" s="3"/>
      <c r="Q1053" s="3"/>
    </row>
    <row r="1054" spans="7:17">
      <c r="G1054" s="1"/>
      <c r="H1054" s="1"/>
      <c r="I1054" s="1"/>
      <c r="J1054" s="1"/>
      <c r="K1054" s="1"/>
      <c r="L1054" s="1"/>
      <c r="M1054" s="1"/>
      <c r="N1054" s="3"/>
      <c r="O1054" s="3"/>
      <c r="P1054" s="3"/>
      <c r="Q1054" s="3"/>
    </row>
    <row r="1055" spans="7:17">
      <c r="G1055" s="1"/>
      <c r="H1055" s="1"/>
      <c r="I1055" s="1"/>
      <c r="J1055" s="1"/>
      <c r="K1055" s="1"/>
      <c r="L1055" s="1"/>
      <c r="M1055" s="1"/>
      <c r="N1055" s="3"/>
      <c r="O1055" s="3"/>
      <c r="P1055" s="3"/>
      <c r="Q1055" s="3"/>
    </row>
    <row r="1056" spans="7:17">
      <c r="G1056" s="1"/>
      <c r="H1056" s="1"/>
      <c r="I1056" s="1"/>
      <c r="J1056" s="1"/>
      <c r="K1056" s="1"/>
      <c r="L1056" s="1"/>
      <c r="M1056" s="1"/>
      <c r="N1056" s="3"/>
      <c r="O1056" s="3"/>
      <c r="P1056" s="3"/>
      <c r="Q1056" s="3"/>
    </row>
    <row r="1057" spans="7:17">
      <c r="G1057" s="1"/>
      <c r="H1057" s="1"/>
      <c r="I1057" s="1"/>
      <c r="J1057" s="1"/>
      <c r="K1057" s="1"/>
      <c r="L1057" s="1"/>
      <c r="M1057" s="1"/>
      <c r="N1057" s="3"/>
      <c r="O1057" s="3"/>
      <c r="P1057" s="3"/>
      <c r="Q1057" s="3"/>
    </row>
    <row r="1058" spans="7:17">
      <c r="G1058" s="1"/>
      <c r="H1058" s="1"/>
      <c r="I1058" s="1"/>
      <c r="J1058" s="1"/>
      <c r="K1058" s="1"/>
      <c r="L1058" s="1"/>
      <c r="M1058" s="1"/>
      <c r="N1058" s="3"/>
      <c r="O1058" s="3"/>
      <c r="P1058" s="3"/>
      <c r="Q1058" s="3"/>
    </row>
    <row r="1059" spans="7:17">
      <c r="G1059" s="1"/>
      <c r="H1059" s="1"/>
      <c r="I1059" s="1"/>
      <c r="J1059" s="1"/>
      <c r="K1059" s="1"/>
      <c r="L1059" s="1"/>
      <c r="M1059" s="1"/>
      <c r="N1059" s="3"/>
      <c r="O1059" s="3"/>
      <c r="P1059" s="3"/>
      <c r="Q1059" s="3"/>
    </row>
    <row r="1060" spans="7:17">
      <c r="G1060" s="1"/>
      <c r="H1060" s="1"/>
      <c r="I1060" s="1"/>
      <c r="J1060" s="1"/>
      <c r="K1060" s="1"/>
      <c r="L1060" s="1"/>
      <c r="M1060" s="1"/>
      <c r="N1060" s="3"/>
      <c r="O1060" s="3"/>
      <c r="P1060" s="3"/>
      <c r="Q1060" s="3"/>
    </row>
    <row r="1061" spans="7:17">
      <c r="G1061" s="1"/>
      <c r="H1061" s="1"/>
      <c r="I1061" s="1"/>
      <c r="J1061" s="1"/>
      <c r="K1061" s="1"/>
      <c r="L1061" s="1"/>
      <c r="M1061" s="1"/>
      <c r="N1061" s="3"/>
      <c r="O1061" s="3"/>
      <c r="P1061" s="3"/>
      <c r="Q1061" s="3"/>
    </row>
    <row r="1062" spans="7:17">
      <c r="G1062" s="1"/>
      <c r="H1062" s="1"/>
      <c r="I1062" s="1"/>
      <c r="J1062" s="1"/>
      <c r="K1062" s="1"/>
      <c r="L1062" s="1"/>
      <c r="M1062" s="1"/>
      <c r="N1062" s="3"/>
      <c r="O1062" s="3"/>
      <c r="P1062" s="3"/>
      <c r="Q1062" s="3"/>
    </row>
    <row r="1063" spans="7:17">
      <c r="G1063" s="1"/>
      <c r="H1063" s="1"/>
      <c r="I1063" s="1"/>
      <c r="J1063" s="1"/>
      <c r="K1063" s="1"/>
      <c r="L1063" s="1"/>
      <c r="M1063" s="1"/>
      <c r="N1063" s="3"/>
      <c r="O1063" s="3"/>
      <c r="P1063" s="3"/>
      <c r="Q1063" s="3"/>
    </row>
    <row r="1064" spans="7:17">
      <c r="G1064" s="1"/>
      <c r="H1064" s="1"/>
      <c r="I1064" s="1"/>
      <c r="J1064" s="1"/>
      <c r="K1064" s="1"/>
      <c r="L1064" s="1"/>
      <c r="M1064" s="1"/>
      <c r="N1064" s="3"/>
      <c r="O1064" s="3"/>
      <c r="P1064" s="3"/>
      <c r="Q1064" s="3"/>
    </row>
    <row r="1065" spans="7:17">
      <c r="G1065" s="1"/>
      <c r="H1065" s="1"/>
      <c r="I1065" s="1"/>
      <c r="J1065" s="1"/>
      <c r="K1065" s="1"/>
      <c r="L1065" s="1"/>
      <c r="M1065" s="1"/>
      <c r="N1065" s="3"/>
      <c r="O1065" s="3"/>
      <c r="P1065" s="3"/>
      <c r="Q1065" s="3"/>
    </row>
    <row r="1066" spans="7:17">
      <c r="G1066" s="1"/>
      <c r="H1066" s="1"/>
      <c r="I1066" s="1"/>
      <c r="J1066" s="1"/>
      <c r="K1066" s="1"/>
      <c r="L1066" s="1"/>
      <c r="M1066" s="1"/>
      <c r="N1066" s="3"/>
      <c r="O1066" s="3"/>
      <c r="P1066" s="3"/>
      <c r="Q1066" s="3"/>
    </row>
    <row r="1067" spans="7:17">
      <c r="G1067" s="1"/>
      <c r="H1067" s="1"/>
      <c r="I1067" s="1"/>
      <c r="J1067" s="1"/>
      <c r="K1067" s="1"/>
      <c r="L1067" s="1"/>
      <c r="M1067" s="1"/>
      <c r="N1067" s="3"/>
      <c r="O1067" s="3"/>
      <c r="P1067" s="3"/>
      <c r="Q1067" s="3"/>
    </row>
    <row r="1068" spans="7:17">
      <c r="G1068" s="1"/>
      <c r="H1068" s="1"/>
      <c r="I1068" s="1"/>
      <c r="J1068" s="1"/>
      <c r="K1068" s="1"/>
      <c r="L1068" s="1"/>
      <c r="M1068" s="1"/>
      <c r="N1068" s="3"/>
      <c r="O1068" s="3"/>
      <c r="P1068" s="3"/>
      <c r="Q1068" s="3"/>
    </row>
    <row r="1069" spans="7:17">
      <c r="G1069" s="1"/>
      <c r="H1069" s="1"/>
      <c r="I1069" s="1"/>
      <c r="J1069" s="1"/>
      <c r="K1069" s="1"/>
      <c r="L1069" s="1"/>
      <c r="M1069" s="1"/>
      <c r="N1069" s="3"/>
      <c r="O1069" s="3"/>
      <c r="P1069" s="3"/>
      <c r="Q1069" s="3"/>
    </row>
    <row r="1070" spans="7:17">
      <c r="G1070" s="1"/>
      <c r="H1070" s="1"/>
      <c r="I1070" s="1"/>
      <c r="J1070" s="1"/>
      <c r="K1070" s="1"/>
      <c r="L1070" s="1"/>
      <c r="M1070" s="1"/>
      <c r="N1070" s="3"/>
      <c r="O1070" s="3"/>
      <c r="P1070" s="3"/>
      <c r="Q1070" s="3"/>
    </row>
    <row r="1071" spans="7:17">
      <c r="G1071" s="1"/>
      <c r="H1071" s="1"/>
      <c r="I1071" s="1"/>
      <c r="J1071" s="1"/>
      <c r="K1071" s="1"/>
      <c r="L1071" s="1"/>
      <c r="M1071" s="1"/>
      <c r="N1071" s="3"/>
      <c r="O1071" s="3"/>
      <c r="P1071" s="3"/>
      <c r="Q1071" s="3"/>
    </row>
    <row r="1072" spans="7:17">
      <c r="G1072" s="1"/>
      <c r="H1072" s="1"/>
      <c r="I1072" s="1"/>
      <c r="J1072" s="1"/>
      <c r="K1072" s="1"/>
      <c r="L1072" s="1"/>
      <c r="M1072" s="1"/>
      <c r="N1072" s="3"/>
      <c r="O1072" s="3"/>
      <c r="P1072" s="3"/>
      <c r="Q1072" s="3"/>
    </row>
    <row r="1073" spans="7:17">
      <c r="G1073" s="1"/>
      <c r="H1073" s="1"/>
      <c r="I1073" s="1"/>
      <c r="J1073" s="1"/>
      <c r="K1073" s="1"/>
      <c r="L1073" s="1"/>
      <c r="M1073" s="1"/>
      <c r="N1073" s="3"/>
      <c r="O1073" s="3"/>
      <c r="P1073" s="3"/>
      <c r="Q1073" s="3"/>
    </row>
    <row r="1074" spans="7:17">
      <c r="G1074" s="1"/>
      <c r="H1074" s="1"/>
      <c r="I1074" s="1"/>
      <c r="J1074" s="1"/>
      <c r="K1074" s="1"/>
      <c r="L1074" s="1"/>
      <c r="M1074" s="1"/>
      <c r="N1074" s="3"/>
      <c r="O1074" s="3"/>
      <c r="P1074" s="3"/>
      <c r="Q1074" s="3"/>
    </row>
    <row r="1075" spans="7:17">
      <c r="G1075" s="1"/>
      <c r="H1075" s="1"/>
      <c r="I1075" s="1"/>
      <c r="J1075" s="1"/>
      <c r="K1075" s="1"/>
      <c r="L1075" s="1"/>
      <c r="M1075" s="1"/>
      <c r="N1075" s="3"/>
      <c r="O1075" s="3"/>
      <c r="P1075" s="3"/>
      <c r="Q1075" s="3"/>
    </row>
    <row r="1076" spans="7:17">
      <c r="G1076" s="1"/>
      <c r="H1076" s="1"/>
      <c r="I1076" s="1"/>
      <c r="J1076" s="1"/>
      <c r="K1076" s="1"/>
      <c r="L1076" s="1"/>
      <c r="M1076" s="1"/>
      <c r="N1076" s="3"/>
      <c r="O1076" s="3"/>
      <c r="P1076" s="3"/>
      <c r="Q1076" s="3"/>
    </row>
    <row r="1077" spans="7:17">
      <c r="G1077" s="1"/>
      <c r="H1077" s="1"/>
      <c r="I1077" s="1"/>
      <c r="J1077" s="1"/>
      <c r="K1077" s="1"/>
      <c r="L1077" s="1"/>
      <c r="M1077" s="1"/>
      <c r="N1077" s="3"/>
      <c r="O1077" s="3"/>
      <c r="P1077" s="3"/>
      <c r="Q1077" s="3"/>
    </row>
    <row r="1078" spans="7:17">
      <c r="G1078" s="1"/>
      <c r="H1078" s="1"/>
      <c r="I1078" s="1"/>
      <c r="J1078" s="1"/>
      <c r="K1078" s="1"/>
      <c r="L1078" s="1"/>
      <c r="M1078" s="1"/>
      <c r="N1078" s="3"/>
      <c r="O1078" s="3"/>
      <c r="P1078" s="3"/>
      <c r="Q1078" s="3"/>
    </row>
    <row r="1079" spans="7:17">
      <c r="G1079" s="1"/>
      <c r="H1079" s="1"/>
      <c r="I1079" s="1"/>
      <c r="J1079" s="1"/>
      <c r="K1079" s="1"/>
      <c r="L1079" s="1"/>
      <c r="M1079" s="1"/>
      <c r="N1079" s="3"/>
      <c r="O1079" s="3"/>
      <c r="P1079" s="3"/>
      <c r="Q1079" s="3"/>
    </row>
    <row r="1080" spans="7:17">
      <c r="G1080" s="1"/>
      <c r="H1080" s="1"/>
      <c r="I1080" s="1"/>
      <c r="J1080" s="1"/>
      <c r="K1080" s="1"/>
      <c r="L1080" s="1"/>
      <c r="M1080" s="1"/>
      <c r="N1080" s="3"/>
      <c r="O1080" s="3"/>
      <c r="P1080" s="3"/>
      <c r="Q1080" s="3"/>
    </row>
    <row r="1081" spans="7:17">
      <c r="G1081" s="1"/>
      <c r="H1081" s="1"/>
      <c r="I1081" s="1"/>
      <c r="J1081" s="1"/>
      <c r="K1081" s="1"/>
      <c r="L1081" s="1"/>
      <c r="M1081" s="1"/>
      <c r="N1081" s="3"/>
      <c r="O1081" s="3"/>
      <c r="P1081" s="3"/>
      <c r="Q1081" s="3"/>
    </row>
    <row r="1082" spans="7:17">
      <c r="G1082" s="1"/>
      <c r="H1082" s="1"/>
      <c r="I1082" s="1"/>
      <c r="J1082" s="1"/>
      <c r="K1082" s="1"/>
      <c r="L1082" s="1"/>
      <c r="M1082" s="1"/>
      <c r="N1082" s="3"/>
      <c r="O1082" s="3"/>
      <c r="P1082" s="3"/>
      <c r="Q1082" s="3"/>
    </row>
    <row r="1083" spans="7:17">
      <c r="G1083" s="1"/>
      <c r="H1083" s="1"/>
      <c r="I1083" s="1"/>
      <c r="J1083" s="1"/>
      <c r="K1083" s="1"/>
      <c r="L1083" s="1"/>
      <c r="M1083" s="1"/>
      <c r="N1083" s="3"/>
      <c r="O1083" s="3"/>
      <c r="P1083" s="3"/>
      <c r="Q1083" s="3"/>
    </row>
    <row r="1084" spans="7:17">
      <c r="G1084" s="1"/>
      <c r="H1084" s="1"/>
      <c r="I1084" s="1"/>
      <c r="J1084" s="1"/>
      <c r="K1084" s="1"/>
      <c r="L1084" s="1"/>
      <c r="M1084" s="1"/>
      <c r="N1084" s="3"/>
      <c r="O1084" s="3"/>
      <c r="P1084" s="3"/>
      <c r="Q1084" s="3"/>
    </row>
    <row r="1085" spans="7:17">
      <c r="G1085" s="1"/>
      <c r="H1085" s="1"/>
      <c r="I1085" s="1"/>
      <c r="J1085" s="1"/>
      <c r="K1085" s="1"/>
      <c r="L1085" s="1"/>
      <c r="M1085" s="1"/>
      <c r="N1085" s="3"/>
      <c r="O1085" s="3"/>
      <c r="P1085" s="3"/>
      <c r="Q1085" s="3"/>
    </row>
    <row r="1086" spans="7:17">
      <c r="G1086" s="1"/>
      <c r="H1086" s="1"/>
      <c r="I1086" s="1"/>
      <c r="J1086" s="1"/>
      <c r="K1086" s="1"/>
      <c r="L1086" s="1"/>
      <c r="M1086" s="1"/>
      <c r="N1086" s="3"/>
      <c r="O1086" s="3"/>
      <c r="P1086" s="3"/>
      <c r="Q1086" s="3"/>
    </row>
    <row r="1087" spans="7:17">
      <c r="G1087" s="1"/>
      <c r="H1087" s="1"/>
      <c r="I1087" s="1"/>
      <c r="J1087" s="1"/>
      <c r="K1087" s="1"/>
      <c r="L1087" s="1"/>
      <c r="M1087" s="1"/>
      <c r="N1087" s="3"/>
      <c r="O1087" s="3"/>
      <c r="P1087" s="3"/>
      <c r="Q1087" s="3"/>
    </row>
    <row r="1088" spans="7:17">
      <c r="G1088" s="1"/>
      <c r="H1088" s="1"/>
      <c r="I1088" s="1"/>
      <c r="J1088" s="1"/>
      <c r="K1088" s="1"/>
      <c r="L1088" s="1"/>
      <c r="M1088" s="1"/>
      <c r="N1088" s="3"/>
      <c r="O1088" s="3"/>
      <c r="P1088" s="3"/>
      <c r="Q1088" s="3"/>
    </row>
    <row r="1089" spans="7:17">
      <c r="G1089" s="1"/>
      <c r="H1089" s="1"/>
      <c r="I1089" s="1"/>
      <c r="J1089" s="1"/>
      <c r="K1089" s="1"/>
      <c r="L1089" s="1"/>
      <c r="M1089" s="1"/>
      <c r="N1089" s="3"/>
      <c r="O1089" s="3"/>
      <c r="P1089" s="3"/>
      <c r="Q1089" s="3"/>
    </row>
    <row r="1090" spans="7:17">
      <c r="G1090" s="1"/>
      <c r="H1090" s="1"/>
      <c r="I1090" s="1"/>
      <c r="J1090" s="1"/>
      <c r="K1090" s="1"/>
      <c r="L1090" s="1"/>
      <c r="M1090" s="1"/>
      <c r="N1090" s="3"/>
      <c r="O1090" s="3"/>
      <c r="P1090" s="3"/>
      <c r="Q1090" s="3"/>
    </row>
    <row r="1091" spans="7:17">
      <c r="G1091" s="1"/>
      <c r="H1091" s="1"/>
      <c r="I1091" s="1"/>
      <c r="J1091" s="1"/>
      <c r="K1091" s="1"/>
      <c r="L1091" s="1"/>
      <c r="M1091" s="1"/>
      <c r="N1091" s="3"/>
      <c r="O1091" s="3"/>
      <c r="P1091" s="3"/>
      <c r="Q1091" s="3"/>
    </row>
    <row r="1092" spans="7:17">
      <c r="G1092" s="1"/>
      <c r="H1092" s="1"/>
      <c r="I1092" s="1"/>
      <c r="J1092" s="1"/>
      <c r="K1092" s="1"/>
      <c r="L1092" s="1"/>
      <c r="M1092" s="1"/>
      <c r="N1092" s="3"/>
      <c r="O1092" s="3"/>
      <c r="P1092" s="3"/>
      <c r="Q1092" s="3"/>
    </row>
    <row r="1093" spans="7:17">
      <c r="G1093" s="1"/>
      <c r="H1093" s="1"/>
      <c r="I1093" s="1"/>
      <c r="J1093" s="1"/>
      <c r="K1093" s="1"/>
      <c r="L1093" s="1"/>
      <c r="M1093" s="1"/>
      <c r="N1093" s="3"/>
      <c r="O1093" s="3"/>
      <c r="P1093" s="3"/>
      <c r="Q1093" s="3"/>
    </row>
    <row r="1094" spans="7:17">
      <c r="G1094" s="1"/>
      <c r="H1094" s="1"/>
      <c r="I1094" s="1"/>
      <c r="J1094" s="1"/>
      <c r="K1094" s="1"/>
      <c r="L1094" s="1"/>
      <c r="M1094" s="1"/>
      <c r="N1094" s="3"/>
      <c r="O1094" s="3"/>
      <c r="P1094" s="3"/>
      <c r="Q1094" s="3"/>
    </row>
    <row r="1095" spans="7:17">
      <c r="G1095" s="1"/>
      <c r="H1095" s="1"/>
      <c r="I1095" s="1"/>
      <c r="J1095" s="1"/>
      <c r="K1095" s="1"/>
      <c r="L1095" s="1"/>
      <c r="M1095" s="1"/>
      <c r="N1095" s="3"/>
      <c r="O1095" s="3"/>
      <c r="P1095" s="3"/>
      <c r="Q1095" s="3"/>
    </row>
    <row r="1096" spans="7:17">
      <c r="G1096" s="1"/>
      <c r="H1096" s="1"/>
      <c r="I1096" s="1"/>
      <c r="J1096" s="1"/>
      <c r="K1096" s="1"/>
      <c r="L1096" s="1"/>
      <c r="M1096" s="1"/>
      <c r="N1096" s="3"/>
      <c r="O1096" s="3"/>
      <c r="P1096" s="3"/>
      <c r="Q1096" s="3"/>
    </row>
    <row r="1097" spans="7:17">
      <c r="G1097" s="1"/>
      <c r="H1097" s="1"/>
      <c r="I1097" s="1"/>
      <c r="J1097" s="1"/>
      <c r="K1097" s="1"/>
      <c r="L1097" s="1"/>
      <c r="M1097" s="1"/>
      <c r="N1097" s="3"/>
      <c r="O1097" s="3"/>
      <c r="P1097" s="3"/>
      <c r="Q1097" s="3"/>
    </row>
    <row r="1098" spans="7:17">
      <c r="G1098" s="1"/>
      <c r="H1098" s="1"/>
      <c r="I1098" s="1"/>
      <c r="J1098" s="1"/>
      <c r="K1098" s="1"/>
      <c r="L1098" s="1"/>
      <c r="M1098" s="1"/>
      <c r="N1098" s="3"/>
      <c r="O1098" s="3"/>
      <c r="P1098" s="3"/>
      <c r="Q1098" s="3"/>
    </row>
    <row r="1099" spans="7:17">
      <c r="G1099" s="1"/>
      <c r="H1099" s="1"/>
      <c r="I1099" s="1"/>
      <c r="J1099" s="1"/>
      <c r="K1099" s="1"/>
      <c r="L1099" s="1"/>
      <c r="M1099" s="1"/>
      <c r="N1099" s="3"/>
      <c r="O1099" s="3"/>
      <c r="P1099" s="3"/>
      <c r="Q1099" s="3"/>
    </row>
    <row r="1100" spans="7:17">
      <c r="G1100" s="1"/>
      <c r="H1100" s="1"/>
      <c r="I1100" s="1"/>
      <c r="J1100" s="1"/>
      <c r="K1100" s="1"/>
      <c r="L1100" s="1"/>
      <c r="M1100" s="1"/>
      <c r="N1100" s="3"/>
      <c r="O1100" s="3"/>
      <c r="P1100" s="3"/>
      <c r="Q1100" s="3"/>
    </row>
    <row r="1101" spans="7:17">
      <c r="G1101" s="1"/>
      <c r="H1101" s="1"/>
      <c r="I1101" s="1"/>
      <c r="J1101" s="1"/>
      <c r="K1101" s="1"/>
      <c r="L1101" s="1"/>
      <c r="M1101" s="1"/>
      <c r="N1101" s="3"/>
      <c r="O1101" s="3"/>
      <c r="P1101" s="3"/>
      <c r="Q1101" s="3"/>
    </row>
    <row r="1102" spans="7:17">
      <c r="G1102" s="1"/>
      <c r="H1102" s="1"/>
      <c r="I1102" s="1"/>
      <c r="J1102" s="1"/>
      <c r="K1102" s="1"/>
      <c r="L1102" s="1"/>
      <c r="M1102" s="1"/>
      <c r="N1102" s="3"/>
      <c r="O1102" s="3"/>
      <c r="P1102" s="3"/>
      <c r="Q1102" s="3"/>
    </row>
    <row r="1103" spans="7:17">
      <c r="G1103" s="1"/>
      <c r="H1103" s="1"/>
      <c r="I1103" s="1"/>
      <c r="J1103" s="1"/>
      <c r="K1103" s="1"/>
      <c r="L1103" s="1"/>
      <c r="M1103" s="1"/>
      <c r="N1103" s="3"/>
      <c r="O1103" s="3"/>
      <c r="P1103" s="3"/>
      <c r="Q1103" s="3"/>
    </row>
    <row r="1104" spans="7:17">
      <c r="G1104" s="1"/>
      <c r="H1104" s="1"/>
      <c r="I1104" s="1"/>
      <c r="J1104" s="1"/>
      <c r="K1104" s="1"/>
      <c r="L1104" s="1"/>
      <c r="M1104" s="1"/>
      <c r="N1104" s="3"/>
      <c r="O1104" s="3"/>
      <c r="P1104" s="3"/>
      <c r="Q1104" s="3"/>
    </row>
    <row r="1105" spans="7:17">
      <c r="G1105" s="1"/>
      <c r="H1105" s="1"/>
      <c r="I1105" s="1"/>
      <c r="J1105" s="1"/>
      <c r="K1105" s="1"/>
      <c r="L1105" s="1"/>
      <c r="M1105" s="1"/>
      <c r="N1105" s="3"/>
      <c r="O1105" s="3"/>
      <c r="P1105" s="3"/>
      <c r="Q1105" s="3"/>
    </row>
    <row r="1106" spans="7:17">
      <c r="G1106" s="1"/>
      <c r="H1106" s="1"/>
      <c r="I1106" s="1"/>
      <c r="J1106" s="1"/>
      <c r="K1106" s="1"/>
      <c r="L1106" s="1"/>
      <c r="M1106" s="1"/>
      <c r="N1106" s="3"/>
      <c r="O1106" s="3"/>
      <c r="P1106" s="3"/>
      <c r="Q1106" s="3"/>
    </row>
    <row r="1107" spans="7:17">
      <c r="G1107" s="1"/>
      <c r="H1107" s="1"/>
      <c r="I1107" s="1"/>
      <c r="J1107" s="1"/>
      <c r="K1107" s="1"/>
      <c r="L1107" s="1"/>
      <c r="M1107" s="1"/>
      <c r="N1107" s="3"/>
      <c r="O1107" s="3"/>
      <c r="P1107" s="3"/>
      <c r="Q1107" s="3"/>
    </row>
    <row r="1108" spans="7:17">
      <c r="G1108" s="1"/>
      <c r="H1108" s="1"/>
      <c r="I1108" s="1"/>
      <c r="J1108" s="1"/>
      <c r="K1108" s="1"/>
      <c r="L1108" s="1"/>
      <c r="M1108" s="1"/>
      <c r="N1108" s="3"/>
      <c r="O1108" s="3"/>
      <c r="P1108" s="3"/>
      <c r="Q1108" s="3"/>
    </row>
    <row r="1109" spans="7:17">
      <c r="G1109" s="1"/>
      <c r="H1109" s="1"/>
      <c r="I1109" s="1"/>
      <c r="J1109" s="1"/>
      <c r="K1109" s="1"/>
      <c r="L1109" s="1"/>
      <c r="M1109" s="1"/>
      <c r="N1109" s="3"/>
      <c r="O1109" s="3"/>
      <c r="P1109" s="3"/>
      <c r="Q1109" s="3"/>
    </row>
    <row r="1110" spans="7:17">
      <c r="G1110" s="1"/>
      <c r="H1110" s="1"/>
      <c r="I1110" s="1"/>
      <c r="J1110" s="1"/>
      <c r="K1110" s="1"/>
      <c r="L1110" s="1"/>
      <c r="M1110" s="1"/>
      <c r="N1110" s="3"/>
      <c r="O1110" s="3"/>
      <c r="P1110" s="3"/>
      <c r="Q1110" s="3"/>
    </row>
    <row r="1111" spans="7:17">
      <c r="G1111" s="1"/>
      <c r="H1111" s="1"/>
      <c r="I1111" s="1"/>
      <c r="J1111" s="1"/>
      <c r="K1111" s="1"/>
      <c r="L1111" s="1"/>
      <c r="M1111" s="1"/>
      <c r="N1111" s="3"/>
      <c r="O1111" s="3"/>
      <c r="P1111" s="3"/>
      <c r="Q1111" s="3"/>
    </row>
    <row r="1112" spans="7:17">
      <c r="G1112" s="1"/>
      <c r="H1112" s="1"/>
      <c r="I1112" s="1"/>
      <c r="J1112" s="1"/>
      <c r="K1112" s="1"/>
      <c r="L1112" s="1"/>
      <c r="M1112" s="1"/>
      <c r="N1112" s="3"/>
      <c r="O1112" s="3"/>
      <c r="P1112" s="3"/>
      <c r="Q1112" s="3"/>
    </row>
    <row r="1113" spans="7:17">
      <c r="G1113" s="1"/>
      <c r="H1113" s="1"/>
      <c r="I1113" s="1"/>
      <c r="J1113" s="1"/>
      <c r="K1113" s="1"/>
      <c r="L1113" s="1"/>
      <c r="M1113" s="1"/>
      <c r="N1113" s="3"/>
      <c r="O1113" s="3"/>
      <c r="P1113" s="3"/>
      <c r="Q1113" s="3"/>
    </row>
    <row r="1114" spans="7:17">
      <c r="G1114" s="1"/>
      <c r="H1114" s="1"/>
      <c r="I1114" s="1"/>
      <c r="J1114" s="1"/>
      <c r="K1114" s="1"/>
      <c r="L1114" s="1"/>
      <c r="M1114" s="1"/>
      <c r="N1114" s="3"/>
      <c r="O1114" s="3"/>
      <c r="P1114" s="3"/>
      <c r="Q1114" s="3"/>
    </row>
    <row r="1115" spans="7:17">
      <c r="G1115" s="1"/>
      <c r="H1115" s="1"/>
      <c r="I1115" s="1"/>
      <c r="J1115" s="1"/>
      <c r="K1115" s="1"/>
      <c r="L1115" s="1"/>
      <c r="M1115" s="1"/>
      <c r="N1115" s="3"/>
      <c r="O1115" s="3"/>
      <c r="P1115" s="3"/>
      <c r="Q1115" s="3"/>
    </row>
    <row r="1116" spans="7:17">
      <c r="G1116" s="1"/>
      <c r="H1116" s="1"/>
      <c r="I1116" s="1"/>
      <c r="J1116" s="1"/>
      <c r="K1116" s="1"/>
      <c r="L1116" s="1"/>
      <c r="M1116" s="1"/>
      <c r="N1116" s="3"/>
      <c r="O1116" s="3"/>
      <c r="P1116" s="3"/>
      <c r="Q1116" s="3"/>
    </row>
    <row r="1117" spans="7:17">
      <c r="G1117" s="1"/>
      <c r="H1117" s="1"/>
      <c r="I1117" s="1"/>
      <c r="J1117" s="1"/>
      <c r="K1117" s="1"/>
      <c r="L1117" s="1"/>
      <c r="M1117" s="1"/>
      <c r="N1117" s="3"/>
      <c r="O1117" s="3"/>
      <c r="P1117" s="3"/>
      <c r="Q1117" s="3"/>
    </row>
    <row r="1118" spans="7:17">
      <c r="G1118" s="1"/>
      <c r="H1118" s="1"/>
      <c r="I1118" s="1"/>
      <c r="J1118" s="1"/>
      <c r="K1118" s="1"/>
      <c r="L1118" s="1"/>
      <c r="M1118" s="1"/>
      <c r="N1118" s="3"/>
      <c r="O1118" s="3"/>
      <c r="P1118" s="3"/>
      <c r="Q1118" s="3"/>
    </row>
    <row r="1119" spans="7:17">
      <c r="G1119" s="1"/>
      <c r="H1119" s="1"/>
      <c r="I1119" s="1"/>
      <c r="J1119" s="1"/>
      <c r="K1119" s="1"/>
      <c r="L1119" s="1"/>
      <c r="M1119" s="1"/>
      <c r="N1119" s="3"/>
      <c r="O1119" s="3"/>
      <c r="P1119" s="3"/>
      <c r="Q1119" s="3"/>
    </row>
    <row r="1120" spans="7:17">
      <c r="G1120" s="1"/>
      <c r="H1120" s="1"/>
      <c r="I1120" s="1"/>
      <c r="J1120" s="1"/>
      <c r="K1120" s="1"/>
      <c r="L1120" s="1"/>
      <c r="M1120" s="1"/>
      <c r="N1120" s="3"/>
      <c r="O1120" s="3"/>
      <c r="P1120" s="3"/>
      <c r="Q1120" s="3"/>
    </row>
    <row r="1121" spans="7:17">
      <c r="G1121" s="1"/>
      <c r="H1121" s="1"/>
      <c r="I1121" s="1"/>
      <c r="J1121" s="1"/>
      <c r="K1121" s="1"/>
      <c r="L1121" s="1"/>
      <c r="M1121" s="1"/>
      <c r="N1121" s="3"/>
      <c r="O1121" s="3"/>
      <c r="P1121" s="3"/>
      <c r="Q1121" s="3"/>
    </row>
    <row r="1122" spans="7:17">
      <c r="G1122" s="1"/>
      <c r="H1122" s="1"/>
      <c r="I1122" s="1"/>
      <c r="J1122" s="1"/>
      <c r="K1122" s="1"/>
      <c r="L1122" s="1"/>
      <c r="M1122" s="1"/>
      <c r="N1122" s="3"/>
      <c r="O1122" s="3"/>
      <c r="P1122" s="3"/>
      <c r="Q1122" s="3"/>
    </row>
    <row r="1123" spans="7:17">
      <c r="G1123" s="1"/>
      <c r="H1123" s="1"/>
      <c r="I1123" s="1"/>
      <c r="J1123" s="1"/>
      <c r="K1123" s="1"/>
      <c r="L1123" s="1"/>
      <c r="M1123" s="1"/>
      <c r="N1123" s="3"/>
      <c r="O1123" s="3"/>
      <c r="P1123" s="3"/>
      <c r="Q1123" s="3"/>
    </row>
    <row r="1124" spans="7:17">
      <c r="G1124" s="1"/>
      <c r="H1124" s="1"/>
      <c r="I1124" s="1"/>
      <c r="J1124" s="1"/>
      <c r="K1124" s="1"/>
      <c r="L1124" s="1"/>
      <c r="M1124" s="1"/>
      <c r="N1124" s="3"/>
      <c r="O1124" s="3"/>
      <c r="P1124" s="3"/>
      <c r="Q1124" s="3"/>
    </row>
    <row r="1125" spans="7:17">
      <c r="G1125" s="1"/>
      <c r="H1125" s="1"/>
      <c r="I1125" s="1"/>
      <c r="J1125" s="1"/>
      <c r="K1125" s="1"/>
      <c r="L1125" s="1"/>
      <c r="M1125" s="1"/>
      <c r="N1125" s="3"/>
      <c r="O1125" s="3"/>
      <c r="P1125" s="3"/>
      <c r="Q1125" s="3"/>
    </row>
    <row r="1126" spans="7:17">
      <c r="G1126" s="1"/>
      <c r="H1126" s="1"/>
      <c r="I1126" s="1"/>
      <c r="J1126" s="1"/>
      <c r="K1126" s="1"/>
      <c r="L1126" s="1"/>
      <c r="M1126" s="1"/>
      <c r="N1126" s="3"/>
      <c r="O1126" s="3"/>
      <c r="P1126" s="3"/>
      <c r="Q1126" s="3"/>
    </row>
    <row r="1127" spans="7:17">
      <c r="G1127" s="1"/>
      <c r="H1127" s="1"/>
      <c r="I1127" s="1"/>
      <c r="J1127" s="1"/>
      <c r="K1127" s="1"/>
      <c r="L1127" s="1"/>
      <c r="M1127" s="1"/>
      <c r="N1127" s="3"/>
      <c r="O1127" s="3"/>
      <c r="P1127" s="3"/>
      <c r="Q1127" s="3"/>
    </row>
    <row r="1128" spans="7:17">
      <c r="G1128" s="1"/>
      <c r="H1128" s="1"/>
      <c r="I1128" s="1"/>
      <c r="J1128" s="1"/>
      <c r="K1128" s="1"/>
      <c r="L1128" s="1"/>
      <c r="M1128" s="1"/>
      <c r="N1128" s="3"/>
      <c r="O1128" s="3"/>
      <c r="P1128" s="3"/>
      <c r="Q1128" s="3"/>
    </row>
    <row r="1129" spans="7:17">
      <c r="G1129" s="1"/>
      <c r="H1129" s="1"/>
      <c r="I1129" s="1"/>
      <c r="J1129" s="1"/>
      <c r="K1129" s="1"/>
      <c r="L1129" s="1"/>
      <c r="M1129" s="1"/>
      <c r="N1129" s="3"/>
      <c r="O1129" s="3"/>
      <c r="P1129" s="3"/>
      <c r="Q1129" s="3"/>
    </row>
    <row r="1130" spans="7:17">
      <c r="G1130" s="1"/>
      <c r="H1130" s="1"/>
      <c r="I1130" s="1"/>
      <c r="J1130" s="1"/>
      <c r="K1130" s="1"/>
      <c r="L1130" s="1"/>
      <c r="M1130" s="1"/>
      <c r="N1130" s="3"/>
      <c r="O1130" s="3"/>
      <c r="P1130" s="3"/>
      <c r="Q1130" s="3"/>
    </row>
    <row r="1131" spans="7:17">
      <c r="G1131" s="1"/>
      <c r="H1131" s="1"/>
      <c r="I1131" s="1"/>
      <c r="J1131" s="1"/>
      <c r="K1131" s="1"/>
      <c r="L1131" s="1"/>
      <c r="M1131" s="1"/>
      <c r="N1131" s="3"/>
      <c r="O1131" s="3"/>
      <c r="P1131" s="3"/>
      <c r="Q1131" s="3"/>
    </row>
    <row r="1132" spans="7:17">
      <c r="G1132" s="1"/>
      <c r="H1132" s="1"/>
      <c r="I1132" s="1"/>
      <c r="J1132" s="1"/>
      <c r="K1132" s="1"/>
      <c r="L1132" s="1"/>
      <c r="M1132" s="1"/>
      <c r="N1132" s="3"/>
      <c r="O1132" s="3"/>
      <c r="P1132" s="3"/>
      <c r="Q1132" s="3"/>
    </row>
    <row r="1133" spans="7:17">
      <c r="G1133" s="1"/>
      <c r="H1133" s="1"/>
      <c r="I1133" s="1"/>
      <c r="J1133" s="1"/>
      <c r="K1133" s="1"/>
      <c r="L1133" s="1"/>
      <c r="M1133" s="1"/>
      <c r="N1133" s="3"/>
      <c r="O1133" s="3"/>
      <c r="P1133" s="3"/>
      <c r="Q1133" s="3"/>
    </row>
    <row r="1134" spans="7:17">
      <c r="G1134" s="1"/>
      <c r="H1134" s="1"/>
      <c r="I1134" s="1"/>
      <c r="J1134" s="1"/>
      <c r="K1134" s="1"/>
      <c r="L1134" s="1"/>
      <c r="M1134" s="1"/>
      <c r="N1134" s="3"/>
      <c r="O1134" s="3"/>
      <c r="P1134" s="3"/>
      <c r="Q1134" s="3"/>
    </row>
    <row r="1135" spans="7:17">
      <c r="G1135" s="1"/>
      <c r="H1135" s="1"/>
      <c r="I1135" s="1"/>
      <c r="J1135" s="1"/>
      <c r="K1135" s="1"/>
      <c r="L1135" s="1"/>
      <c r="M1135" s="1"/>
      <c r="N1135" s="3"/>
      <c r="O1135" s="3"/>
      <c r="P1135" s="3"/>
      <c r="Q1135" s="3"/>
    </row>
    <row r="1136" spans="7:17">
      <c r="G1136" s="1"/>
      <c r="H1136" s="1"/>
      <c r="I1136" s="1"/>
      <c r="J1136" s="1"/>
      <c r="K1136" s="1"/>
      <c r="L1136" s="1"/>
      <c r="M1136" s="1"/>
      <c r="N1136" s="3"/>
      <c r="O1136" s="3"/>
      <c r="P1136" s="3"/>
      <c r="Q1136" s="3"/>
    </row>
    <row r="1137" spans="7:17">
      <c r="G1137" s="1"/>
      <c r="H1137" s="1"/>
      <c r="I1137" s="1"/>
      <c r="J1137" s="1"/>
      <c r="K1137" s="1"/>
      <c r="L1137" s="1"/>
      <c r="M1137" s="1"/>
      <c r="N1137" s="3"/>
      <c r="O1137" s="3"/>
      <c r="P1137" s="3"/>
      <c r="Q1137" s="3"/>
    </row>
    <row r="1138" spans="7:17">
      <c r="G1138" s="1"/>
      <c r="H1138" s="1"/>
      <c r="I1138" s="1"/>
      <c r="J1138" s="1"/>
      <c r="K1138" s="1"/>
      <c r="L1138" s="1"/>
      <c r="M1138" s="1"/>
      <c r="N1138" s="3"/>
      <c r="O1138" s="3"/>
      <c r="P1138" s="3"/>
      <c r="Q1138" s="3"/>
    </row>
    <row r="1139" spans="7:17">
      <c r="G1139" s="1"/>
      <c r="H1139" s="1"/>
      <c r="I1139" s="1"/>
      <c r="J1139" s="1"/>
      <c r="K1139" s="1"/>
      <c r="L1139" s="1"/>
      <c r="M1139" s="1"/>
      <c r="N1139" s="3"/>
      <c r="O1139" s="3"/>
      <c r="P1139" s="3"/>
      <c r="Q1139" s="3"/>
    </row>
    <row r="1140" spans="7:17">
      <c r="G1140" s="1"/>
      <c r="H1140" s="1"/>
      <c r="I1140" s="1"/>
      <c r="J1140" s="1"/>
      <c r="K1140" s="1"/>
      <c r="L1140" s="1"/>
      <c r="M1140" s="1"/>
      <c r="N1140" s="3"/>
      <c r="O1140" s="3"/>
      <c r="P1140" s="3"/>
      <c r="Q1140" s="3"/>
    </row>
    <row r="1141" spans="7:17">
      <c r="G1141" s="1"/>
      <c r="H1141" s="1"/>
      <c r="I1141" s="1"/>
      <c r="J1141" s="1"/>
      <c r="K1141" s="1"/>
      <c r="L1141" s="1"/>
      <c r="M1141" s="1"/>
      <c r="N1141" s="3"/>
      <c r="O1141" s="3"/>
      <c r="P1141" s="3"/>
      <c r="Q1141" s="3"/>
    </row>
    <row r="1142" spans="7:17">
      <c r="G1142" s="1"/>
      <c r="H1142" s="1"/>
      <c r="I1142" s="1"/>
      <c r="J1142" s="1"/>
      <c r="K1142" s="1"/>
      <c r="L1142" s="1"/>
      <c r="M1142" s="1"/>
      <c r="N1142" s="3"/>
      <c r="O1142" s="3"/>
      <c r="P1142" s="3"/>
      <c r="Q1142" s="3"/>
    </row>
    <row r="1143" spans="7:17">
      <c r="G1143" s="1"/>
      <c r="H1143" s="1"/>
      <c r="I1143" s="1"/>
      <c r="J1143" s="1"/>
      <c r="K1143" s="1"/>
      <c r="L1143" s="1"/>
      <c r="M1143" s="1"/>
      <c r="N1143" s="3"/>
      <c r="O1143" s="3"/>
      <c r="P1143" s="3"/>
      <c r="Q1143" s="3"/>
    </row>
    <row r="1144" spans="7:17">
      <c r="G1144" s="1"/>
      <c r="H1144" s="1"/>
      <c r="I1144" s="1"/>
      <c r="J1144" s="1"/>
      <c r="K1144" s="1"/>
      <c r="L1144" s="1"/>
      <c r="M1144" s="1"/>
      <c r="N1144" s="3"/>
      <c r="O1144" s="3"/>
      <c r="P1144" s="3"/>
      <c r="Q1144" s="3"/>
    </row>
    <row r="1145" spans="7:17">
      <c r="G1145" s="1"/>
      <c r="H1145" s="1"/>
      <c r="I1145" s="1"/>
      <c r="J1145" s="1"/>
      <c r="K1145" s="1"/>
      <c r="L1145" s="1"/>
      <c r="M1145" s="1"/>
      <c r="N1145" s="3"/>
      <c r="O1145" s="3"/>
      <c r="P1145" s="3"/>
      <c r="Q1145" s="3"/>
    </row>
    <row r="1146" spans="7:17">
      <c r="G1146" s="1"/>
      <c r="H1146" s="1"/>
      <c r="I1146" s="1"/>
      <c r="J1146" s="1"/>
      <c r="K1146" s="1"/>
      <c r="L1146" s="1"/>
      <c r="M1146" s="1"/>
      <c r="N1146" s="3"/>
      <c r="O1146" s="3"/>
      <c r="P1146" s="3"/>
      <c r="Q1146" s="3"/>
    </row>
    <row r="1147" spans="7:17">
      <c r="G1147" s="1"/>
      <c r="H1147" s="1"/>
      <c r="I1147" s="1"/>
      <c r="J1147" s="1"/>
      <c r="K1147" s="1"/>
      <c r="L1147" s="1"/>
      <c r="M1147" s="1"/>
      <c r="N1147" s="3"/>
      <c r="O1147" s="3"/>
      <c r="P1147" s="3"/>
      <c r="Q1147" s="3"/>
    </row>
    <row r="1148" spans="7:17">
      <c r="G1148" s="1"/>
      <c r="H1148" s="1"/>
      <c r="I1148" s="1"/>
      <c r="J1148" s="1"/>
      <c r="K1148" s="1"/>
      <c r="L1148" s="1"/>
      <c r="M1148" s="1"/>
      <c r="N1148" s="3"/>
      <c r="O1148" s="3"/>
      <c r="P1148" s="3"/>
      <c r="Q1148" s="3"/>
    </row>
    <row r="1149" spans="7:17">
      <c r="G1149" s="1"/>
      <c r="H1149" s="1"/>
      <c r="I1149" s="1"/>
      <c r="J1149" s="1"/>
      <c r="K1149" s="1"/>
      <c r="L1149" s="1"/>
      <c r="M1149" s="1"/>
      <c r="N1149" s="3"/>
      <c r="O1149" s="3"/>
      <c r="P1149" s="3"/>
      <c r="Q1149" s="3"/>
    </row>
    <row r="1150" spans="7:17">
      <c r="G1150" s="1"/>
      <c r="H1150" s="1"/>
      <c r="I1150" s="1"/>
      <c r="J1150" s="1"/>
      <c r="K1150" s="1"/>
      <c r="L1150" s="1"/>
      <c r="M1150" s="1"/>
      <c r="N1150" s="3"/>
      <c r="O1150" s="3"/>
      <c r="P1150" s="3"/>
      <c r="Q1150" s="3"/>
    </row>
    <row r="1151" spans="7:17">
      <c r="G1151" s="1"/>
      <c r="H1151" s="1"/>
      <c r="I1151" s="1"/>
      <c r="J1151" s="1"/>
      <c r="K1151" s="1"/>
      <c r="L1151" s="1"/>
      <c r="M1151" s="1"/>
      <c r="N1151" s="3"/>
      <c r="O1151" s="3"/>
      <c r="P1151" s="3"/>
      <c r="Q1151" s="3"/>
    </row>
    <row r="1152" spans="7:17">
      <c r="G1152" s="1"/>
      <c r="H1152" s="1"/>
      <c r="I1152" s="1"/>
      <c r="J1152" s="1"/>
      <c r="K1152" s="1"/>
      <c r="L1152" s="1"/>
      <c r="M1152" s="1"/>
      <c r="N1152" s="3"/>
      <c r="O1152" s="3"/>
      <c r="P1152" s="3"/>
      <c r="Q1152" s="3"/>
    </row>
    <row r="1153" spans="7:17">
      <c r="G1153" s="1"/>
      <c r="H1153" s="1"/>
      <c r="I1153" s="1"/>
      <c r="J1153" s="1"/>
      <c r="K1153" s="1"/>
      <c r="L1153" s="1"/>
      <c r="M1153" s="1"/>
      <c r="N1153" s="3"/>
      <c r="O1153" s="3"/>
      <c r="P1153" s="3"/>
      <c r="Q1153" s="3"/>
    </row>
    <row r="1154" spans="7:17">
      <c r="G1154" s="1"/>
      <c r="H1154" s="1"/>
      <c r="I1154" s="1"/>
      <c r="J1154" s="1"/>
      <c r="K1154" s="1"/>
      <c r="L1154" s="1"/>
      <c r="M1154" s="1"/>
      <c r="N1154" s="3"/>
      <c r="O1154" s="3"/>
      <c r="P1154" s="3"/>
      <c r="Q1154" s="3"/>
    </row>
    <row r="1155" spans="7:17">
      <c r="G1155" s="1"/>
      <c r="H1155" s="1"/>
      <c r="I1155" s="1"/>
      <c r="J1155" s="1"/>
      <c r="K1155" s="1"/>
      <c r="L1155" s="1"/>
      <c r="M1155" s="1"/>
      <c r="N1155" s="3"/>
      <c r="O1155" s="3"/>
      <c r="P1155" s="3"/>
      <c r="Q1155" s="3"/>
    </row>
    <row r="1156" spans="7:17">
      <c r="G1156" s="1"/>
      <c r="H1156" s="1"/>
      <c r="I1156" s="1"/>
      <c r="J1156" s="1"/>
      <c r="K1156" s="1"/>
      <c r="L1156" s="1"/>
      <c r="M1156" s="1"/>
      <c r="N1156" s="3"/>
      <c r="O1156" s="3"/>
      <c r="P1156" s="3"/>
      <c r="Q1156" s="3"/>
    </row>
    <row r="1157" spans="7:17">
      <c r="G1157" s="1"/>
      <c r="H1157" s="1"/>
      <c r="I1157" s="1"/>
      <c r="J1157" s="1"/>
      <c r="K1157" s="1"/>
      <c r="L1157" s="1"/>
      <c r="M1157" s="1"/>
      <c r="N1157" s="3"/>
      <c r="O1157" s="3"/>
      <c r="P1157" s="3"/>
      <c r="Q1157" s="3"/>
    </row>
    <row r="1158" spans="7:17">
      <c r="G1158" s="1"/>
      <c r="H1158" s="1"/>
      <c r="I1158" s="1"/>
      <c r="J1158" s="1"/>
      <c r="K1158" s="1"/>
      <c r="L1158" s="1"/>
      <c r="M1158" s="1"/>
      <c r="N1158" s="3"/>
      <c r="O1158" s="3"/>
      <c r="P1158" s="3"/>
      <c r="Q1158" s="3"/>
    </row>
    <row r="1159" spans="7:17">
      <c r="G1159" s="1"/>
      <c r="H1159" s="1"/>
      <c r="I1159" s="1"/>
      <c r="J1159" s="1"/>
      <c r="K1159" s="1"/>
      <c r="L1159" s="1"/>
      <c r="M1159" s="1"/>
      <c r="N1159" s="3"/>
      <c r="O1159" s="3"/>
      <c r="P1159" s="3"/>
      <c r="Q1159" s="3"/>
    </row>
    <row r="1160" spans="7:17">
      <c r="G1160" s="1"/>
      <c r="H1160" s="1"/>
      <c r="I1160" s="1"/>
      <c r="J1160" s="1"/>
      <c r="K1160" s="1"/>
      <c r="L1160" s="1"/>
      <c r="M1160" s="1"/>
      <c r="N1160" s="3"/>
      <c r="O1160" s="3"/>
      <c r="P1160" s="3"/>
      <c r="Q1160" s="3"/>
    </row>
    <row r="1161" spans="7:17">
      <c r="G1161" s="1"/>
      <c r="H1161" s="1"/>
      <c r="I1161" s="1"/>
      <c r="J1161" s="1"/>
      <c r="K1161" s="1"/>
      <c r="L1161" s="1"/>
      <c r="M1161" s="1"/>
      <c r="N1161" s="3"/>
      <c r="O1161" s="3"/>
      <c r="P1161" s="3"/>
      <c r="Q1161" s="3"/>
    </row>
    <row r="1162" spans="7:17">
      <c r="G1162" s="1"/>
      <c r="H1162" s="1"/>
      <c r="I1162" s="1"/>
      <c r="J1162" s="1"/>
      <c r="K1162" s="1"/>
      <c r="L1162" s="1"/>
      <c r="M1162" s="1"/>
      <c r="N1162" s="3"/>
      <c r="O1162" s="3"/>
      <c r="P1162" s="3"/>
      <c r="Q1162" s="3"/>
    </row>
    <row r="1163" spans="7:17">
      <c r="G1163" s="1"/>
      <c r="H1163" s="1"/>
      <c r="I1163" s="1"/>
      <c r="J1163" s="1"/>
      <c r="K1163" s="1"/>
      <c r="L1163" s="1"/>
      <c r="M1163" s="1"/>
      <c r="N1163" s="3"/>
      <c r="O1163" s="3"/>
      <c r="P1163" s="3"/>
      <c r="Q1163" s="3"/>
    </row>
    <row r="1164" spans="7:17">
      <c r="G1164" s="1"/>
      <c r="H1164" s="1"/>
      <c r="I1164" s="1"/>
      <c r="J1164" s="1"/>
      <c r="K1164" s="1"/>
      <c r="L1164" s="1"/>
      <c r="M1164" s="1"/>
      <c r="N1164" s="3"/>
      <c r="O1164" s="3"/>
      <c r="P1164" s="3"/>
      <c r="Q1164" s="3"/>
    </row>
    <row r="1165" spans="7:17">
      <c r="G1165" s="1"/>
      <c r="H1165" s="1"/>
      <c r="I1165" s="1"/>
      <c r="J1165" s="1"/>
      <c r="K1165" s="1"/>
      <c r="L1165" s="1"/>
      <c r="M1165" s="1"/>
      <c r="N1165" s="3"/>
      <c r="O1165" s="3"/>
      <c r="P1165" s="3"/>
      <c r="Q1165" s="3"/>
    </row>
    <row r="1166" spans="7:17">
      <c r="G1166" s="1"/>
      <c r="H1166" s="1"/>
      <c r="I1166" s="1"/>
      <c r="J1166" s="1"/>
      <c r="K1166" s="1"/>
      <c r="L1166" s="1"/>
      <c r="M1166" s="1"/>
      <c r="N1166" s="3"/>
      <c r="O1166" s="3"/>
      <c r="P1166" s="3"/>
      <c r="Q1166" s="3"/>
    </row>
    <row r="1167" spans="7:17">
      <c r="G1167" s="1"/>
      <c r="H1167" s="1"/>
      <c r="I1167" s="1"/>
      <c r="J1167" s="1"/>
      <c r="K1167" s="1"/>
      <c r="L1167" s="1"/>
      <c r="M1167" s="1"/>
      <c r="N1167" s="3"/>
      <c r="O1167" s="3"/>
      <c r="P1167" s="3"/>
      <c r="Q1167" s="3"/>
    </row>
    <row r="1168" spans="7:17">
      <c r="G1168" s="1"/>
      <c r="H1168" s="1"/>
      <c r="I1168" s="1"/>
      <c r="J1168" s="1"/>
      <c r="K1168" s="1"/>
      <c r="L1168" s="1"/>
      <c r="M1168" s="1"/>
      <c r="N1168" s="3"/>
      <c r="O1168" s="3"/>
      <c r="P1168" s="3"/>
      <c r="Q1168" s="3"/>
    </row>
    <row r="1169" spans="7:17">
      <c r="G1169" s="1"/>
      <c r="H1169" s="1"/>
      <c r="I1169" s="1"/>
      <c r="J1169" s="1"/>
      <c r="K1169" s="1"/>
      <c r="L1169" s="1"/>
      <c r="M1169" s="1"/>
      <c r="N1169" s="3"/>
      <c r="O1169" s="3"/>
      <c r="P1169" s="3"/>
      <c r="Q1169" s="3"/>
    </row>
    <row r="1170" spans="7:17">
      <c r="G1170" s="1"/>
      <c r="H1170" s="1"/>
      <c r="I1170" s="1"/>
      <c r="J1170" s="1"/>
      <c r="K1170" s="1"/>
      <c r="L1170" s="1"/>
      <c r="M1170" s="1"/>
      <c r="N1170" s="3"/>
      <c r="O1170" s="3"/>
      <c r="P1170" s="3"/>
      <c r="Q1170" s="3"/>
    </row>
    <row r="1171" spans="7:17">
      <c r="G1171" s="1"/>
      <c r="H1171" s="1"/>
      <c r="I1171" s="1"/>
      <c r="J1171" s="1"/>
      <c r="K1171" s="1"/>
      <c r="L1171" s="1"/>
      <c r="M1171" s="1"/>
      <c r="N1171" s="3"/>
      <c r="O1171" s="3"/>
      <c r="P1171" s="3"/>
      <c r="Q1171" s="3"/>
    </row>
    <row r="1172" spans="7:17">
      <c r="G1172" s="1"/>
      <c r="H1172" s="1"/>
      <c r="I1172" s="1"/>
      <c r="J1172" s="1"/>
      <c r="K1172" s="1"/>
      <c r="L1172" s="1"/>
      <c r="M1172" s="1"/>
      <c r="N1172" s="3"/>
      <c r="O1172" s="3"/>
      <c r="P1172" s="3"/>
      <c r="Q1172" s="3"/>
    </row>
    <row r="1173" spans="7:17">
      <c r="G1173" s="1"/>
      <c r="H1173" s="1"/>
      <c r="I1173" s="1"/>
      <c r="J1173" s="1"/>
      <c r="K1173" s="1"/>
      <c r="L1173" s="1"/>
      <c r="M1173" s="1"/>
      <c r="N1173" s="3"/>
      <c r="O1173" s="3"/>
      <c r="P1173" s="3"/>
      <c r="Q1173" s="3"/>
    </row>
    <row r="1174" spans="7:17">
      <c r="G1174" s="1"/>
      <c r="H1174" s="1"/>
      <c r="I1174" s="1"/>
      <c r="J1174" s="1"/>
      <c r="K1174" s="1"/>
      <c r="L1174" s="1"/>
      <c r="M1174" s="1"/>
      <c r="N1174" s="3"/>
      <c r="O1174" s="3"/>
      <c r="P1174" s="3"/>
      <c r="Q1174" s="3"/>
    </row>
    <row r="1175" spans="7:17">
      <c r="G1175" s="1"/>
      <c r="H1175" s="1"/>
      <c r="I1175" s="1"/>
      <c r="J1175" s="1"/>
      <c r="K1175" s="1"/>
      <c r="L1175" s="1"/>
      <c r="M1175" s="1"/>
      <c r="N1175" s="3"/>
      <c r="O1175" s="3"/>
      <c r="P1175" s="3"/>
      <c r="Q1175" s="3"/>
    </row>
    <row r="1176" spans="7:17">
      <c r="G1176" s="1"/>
      <c r="H1176" s="1"/>
      <c r="I1176" s="1"/>
      <c r="J1176" s="1"/>
      <c r="K1176" s="1"/>
      <c r="L1176" s="1"/>
      <c r="M1176" s="1"/>
      <c r="N1176" s="3"/>
      <c r="O1176" s="3"/>
      <c r="P1176" s="3"/>
      <c r="Q1176" s="3"/>
    </row>
    <row r="1177" spans="7:17">
      <c r="G1177" s="1"/>
      <c r="H1177" s="1"/>
      <c r="I1177" s="1"/>
      <c r="J1177" s="1"/>
      <c r="K1177" s="1"/>
      <c r="L1177" s="1"/>
      <c r="M1177" s="1"/>
      <c r="N1177" s="3"/>
      <c r="O1177" s="3"/>
      <c r="P1177" s="3"/>
      <c r="Q1177" s="3"/>
    </row>
    <row r="1178" spans="7:17">
      <c r="G1178" s="1"/>
      <c r="H1178" s="1"/>
      <c r="I1178" s="1"/>
      <c r="J1178" s="1"/>
      <c r="K1178" s="1"/>
      <c r="L1178" s="1"/>
      <c r="M1178" s="1"/>
      <c r="N1178" s="3"/>
      <c r="O1178" s="3"/>
      <c r="P1178" s="3"/>
      <c r="Q1178" s="3"/>
    </row>
    <row r="1179" spans="7:17">
      <c r="G1179" s="1"/>
      <c r="H1179" s="1"/>
      <c r="I1179" s="1"/>
      <c r="J1179" s="1"/>
      <c r="K1179" s="1"/>
      <c r="L1179" s="1"/>
      <c r="M1179" s="1"/>
      <c r="N1179" s="3"/>
      <c r="O1179" s="3"/>
      <c r="P1179" s="3"/>
      <c r="Q1179" s="3"/>
    </row>
    <row r="1180" spans="7:17">
      <c r="G1180" s="1"/>
      <c r="H1180" s="1"/>
      <c r="I1180" s="1"/>
      <c r="J1180" s="1"/>
      <c r="K1180" s="1"/>
      <c r="L1180" s="1"/>
      <c r="M1180" s="1"/>
      <c r="N1180" s="3"/>
      <c r="O1180" s="3"/>
      <c r="P1180" s="3"/>
      <c r="Q1180" s="3"/>
    </row>
    <row r="1181" spans="7:17">
      <c r="G1181" s="1"/>
      <c r="H1181" s="1"/>
      <c r="I1181" s="1"/>
      <c r="J1181" s="1"/>
      <c r="K1181" s="1"/>
      <c r="L1181" s="1"/>
      <c r="M1181" s="1"/>
      <c r="N1181" s="3"/>
      <c r="O1181" s="3"/>
      <c r="P1181" s="3"/>
      <c r="Q1181" s="3"/>
    </row>
    <row r="1182" spans="7:17">
      <c r="G1182" s="1"/>
      <c r="H1182" s="1"/>
      <c r="I1182" s="1"/>
      <c r="J1182" s="1"/>
      <c r="K1182" s="1"/>
      <c r="L1182" s="1"/>
      <c r="M1182" s="1"/>
      <c r="N1182" s="3"/>
      <c r="O1182" s="3"/>
      <c r="P1182" s="3"/>
      <c r="Q1182" s="3"/>
    </row>
    <row r="1183" spans="7:17">
      <c r="G1183" s="1"/>
      <c r="H1183" s="1"/>
      <c r="I1183" s="1"/>
      <c r="J1183" s="1"/>
      <c r="K1183" s="1"/>
      <c r="L1183" s="1"/>
      <c r="M1183" s="1"/>
      <c r="N1183" s="3"/>
      <c r="O1183" s="3"/>
      <c r="P1183" s="3"/>
      <c r="Q1183" s="3"/>
    </row>
    <row r="1184" spans="7:17">
      <c r="G1184" s="1"/>
      <c r="H1184" s="1"/>
      <c r="I1184" s="1"/>
      <c r="J1184" s="1"/>
      <c r="K1184" s="1"/>
      <c r="L1184" s="1"/>
      <c r="M1184" s="1"/>
      <c r="N1184" s="3"/>
      <c r="O1184" s="3"/>
      <c r="P1184" s="3"/>
      <c r="Q1184" s="3"/>
    </row>
    <row r="1185" spans="7:17">
      <c r="G1185" s="1"/>
      <c r="H1185" s="1"/>
      <c r="I1185" s="1"/>
      <c r="J1185" s="1"/>
      <c r="K1185" s="1"/>
      <c r="L1185" s="1"/>
      <c r="M1185" s="1"/>
      <c r="N1185" s="3"/>
      <c r="O1185" s="3"/>
      <c r="P1185" s="3"/>
      <c r="Q1185" s="3"/>
    </row>
    <row r="1186" spans="7:17">
      <c r="G1186" s="1"/>
      <c r="H1186" s="1"/>
      <c r="I1186" s="1"/>
      <c r="J1186" s="1"/>
      <c r="K1186" s="1"/>
      <c r="L1186" s="1"/>
      <c r="M1186" s="1"/>
      <c r="N1186" s="3"/>
      <c r="O1186" s="3"/>
      <c r="P1186" s="3"/>
      <c r="Q1186" s="3"/>
    </row>
    <row r="1187" spans="7:17">
      <c r="G1187" s="1"/>
      <c r="H1187" s="1"/>
      <c r="I1187" s="1"/>
      <c r="J1187" s="1"/>
      <c r="K1187" s="1"/>
      <c r="L1187" s="1"/>
      <c r="M1187" s="1"/>
      <c r="N1187" s="3"/>
      <c r="O1187" s="3"/>
      <c r="P1187" s="3"/>
      <c r="Q1187" s="3"/>
    </row>
    <row r="1188" spans="7:17">
      <c r="G1188" s="1"/>
      <c r="H1188" s="1"/>
      <c r="I1188" s="1"/>
      <c r="J1188" s="1"/>
      <c r="K1188" s="1"/>
      <c r="L1188" s="1"/>
      <c r="M1188" s="1"/>
      <c r="N1188" s="3"/>
      <c r="O1188" s="3"/>
      <c r="P1188" s="3"/>
      <c r="Q1188" s="3"/>
    </row>
    <row r="1189" spans="7:17">
      <c r="G1189" s="1"/>
      <c r="H1189" s="1"/>
      <c r="I1189" s="1"/>
      <c r="J1189" s="1"/>
      <c r="K1189" s="1"/>
      <c r="L1189" s="1"/>
      <c r="M1189" s="1"/>
      <c r="N1189" s="3"/>
      <c r="O1189" s="3"/>
      <c r="P1189" s="3"/>
      <c r="Q1189" s="3"/>
    </row>
    <row r="1190" spans="7:17">
      <c r="G1190" s="1"/>
      <c r="H1190" s="1"/>
      <c r="I1190" s="1"/>
      <c r="J1190" s="1"/>
      <c r="K1190" s="1"/>
      <c r="L1190" s="1"/>
      <c r="M1190" s="1"/>
      <c r="N1190" s="3"/>
      <c r="O1190" s="3"/>
      <c r="P1190" s="3"/>
      <c r="Q1190" s="3"/>
    </row>
    <row r="1191" spans="7:17">
      <c r="G1191" s="1"/>
      <c r="H1191" s="1"/>
      <c r="I1191" s="1"/>
      <c r="J1191" s="1"/>
      <c r="K1191" s="1"/>
      <c r="L1191" s="1"/>
      <c r="M1191" s="1"/>
      <c r="N1191" s="3"/>
      <c r="O1191" s="3"/>
      <c r="P1191" s="3"/>
      <c r="Q1191" s="3"/>
    </row>
    <row r="1192" spans="7:17">
      <c r="G1192" s="1"/>
      <c r="H1192" s="1"/>
      <c r="I1192" s="1"/>
      <c r="J1192" s="1"/>
      <c r="K1192" s="1"/>
      <c r="L1192" s="1"/>
      <c r="M1192" s="1"/>
      <c r="N1192" s="3"/>
      <c r="O1192" s="3"/>
      <c r="P1192" s="3"/>
      <c r="Q1192" s="3"/>
    </row>
    <row r="1193" spans="7:17">
      <c r="G1193" s="1"/>
      <c r="H1193" s="1"/>
      <c r="I1193" s="1"/>
      <c r="J1193" s="1"/>
      <c r="K1193" s="1"/>
      <c r="L1193" s="1"/>
      <c r="M1193" s="1"/>
      <c r="N1193" s="3"/>
      <c r="O1193" s="3"/>
      <c r="P1193" s="3"/>
      <c r="Q1193" s="3"/>
    </row>
    <row r="1194" spans="7:17">
      <c r="G1194" s="1"/>
      <c r="H1194" s="1"/>
      <c r="I1194" s="1"/>
      <c r="J1194" s="1"/>
      <c r="K1194" s="1"/>
      <c r="L1194" s="1"/>
      <c r="M1194" s="1"/>
      <c r="N1194" s="3"/>
      <c r="O1194" s="3"/>
      <c r="P1194" s="3"/>
      <c r="Q1194" s="3"/>
    </row>
    <row r="1195" spans="7:17">
      <c r="G1195" s="1"/>
      <c r="H1195" s="1"/>
      <c r="I1195" s="1"/>
      <c r="J1195" s="1"/>
      <c r="K1195" s="1"/>
      <c r="L1195" s="1"/>
      <c r="M1195" s="1"/>
      <c r="N1195" s="3"/>
      <c r="O1195" s="3"/>
      <c r="P1195" s="3"/>
      <c r="Q1195" s="3"/>
    </row>
    <row r="1196" spans="7:17">
      <c r="G1196" s="1"/>
      <c r="H1196" s="1"/>
      <c r="I1196" s="1"/>
      <c r="J1196" s="1"/>
      <c r="K1196" s="1"/>
      <c r="L1196" s="1"/>
      <c r="M1196" s="1"/>
      <c r="N1196" s="3"/>
      <c r="O1196" s="3"/>
      <c r="P1196" s="3"/>
      <c r="Q1196" s="3"/>
    </row>
    <row r="1197" spans="7:17">
      <c r="G1197" s="1"/>
      <c r="H1197" s="1"/>
      <c r="I1197" s="1"/>
      <c r="J1197" s="1"/>
      <c r="K1197" s="1"/>
      <c r="L1197" s="1"/>
      <c r="M1197" s="1"/>
      <c r="N1197" s="3"/>
      <c r="O1197" s="3"/>
      <c r="P1197" s="3"/>
      <c r="Q1197" s="3"/>
    </row>
    <row r="1198" spans="7:17">
      <c r="G1198" s="1"/>
      <c r="H1198" s="1"/>
      <c r="I1198" s="1"/>
      <c r="J1198" s="1"/>
      <c r="K1198" s="1"/>
      <c r="L1198" s="1"/>
      <c r="M1198" s="1"/>
      <c r="N1198" s="3"/>
      <c r="O1198" s="3"/>
      <c r="P1198" s="3"/>
      <c r="Q1198" s="3"/>
    </row>
    <row r="1199" spans="7:17">
      <c r="G1199" s="1"/>
      <c r="H1199" s="1"/>
      <c r="I1199" s="1"/>
      <c r="J1199" s="1"/>
      <c r="K1199" s="1"/>
      <c r="L1199" s="1"/>
      <c r="M1199" s="1"/>
      <c r="N1199" s="3"/>
      <c r="O1199" s="3"/>
      <c r="P1199" s="3"/>
      <c r="Q1199" s="3"/>
    </row>
    <row r="1200" spans="7:17">
      <c r="G1200" s="1"/>
      <c r="H1200" s="1"/>
      <c r="I1200" s="1"/>
      <c r="J1200" s="1"/>
      <c r="K1200" s="1"/>
      <c r="L1200" s="1"/>
      <c r="M1200" s="1"/>
      <c r="N1200" s="3"/>
      <c r="O1200" s="3"/>
      <c r="P1200" s="3"/>
      <c r="Q1200" s="3"/>
    </row>
    <row r="1201" spans="7:17">
      <c r="G1201" s="1"/>
      <c r="H1201" s="1"/>
      <c r="I1201" s="1"/>
      <c r="J1201" s="1"/>
      <c r="K1201" s="1"/>
      <c r="L1201" s="1"/>
      <c r="M1201" s="1"/>
      <c r="N1201" s="3"/>
      <c r="O1201" s="3"/>
      <c r="P1201" s="3"/>
      <c r="Q1201" s="3"/>
    </row>
    <row r="1202" spans="7:17">
      <c r="G1202" s="1"/>
      <c r="H1202" s="1"/>
      <c r="I1202" s="1"/>
      <c r="J1202" s="1"/>
      <c r="K1202" s="1"/>
      <c r="L1202" s="1"/>
      <c r="M1202" s="1"/>
      <c r="N1202" s="3"/>
      <c r="O1202" s="3"/>
      <c r="P1202" s="3"/>
      <c r="Q1202" s="3"/>
    </row>
    <row r="1203" spans="7:17">
      <c r="G1203" s="1"/>
      <c r="H1203" s="1"/>
      <c r="I1203" s="1"/>
      <c r="J1203" s="1"/>
      <c r="K1203" s="1"/>
      <c r="L1203" s="1"/>
      <c r="M1203" s="1"/>
      <c r="N1203" s="3"/>
      <c r="O1203" s="3"/>
      <c r="P1203" s="3"/>
      <c r="Q1203" s="3"/>
    </row>
    <row r="1204" spans="7:17">
      <c r="G1204" s="1"/>
      <c r="H1204" s="1"/>
      <c r="I1204" s="1"/>
      <c r="J1204" s="1"/>
      <c r="K1204" s="1"/>
      <c r="L1204" s="1"/>
      <c r="M1204" s="1"/>
      <c r="N1204" s="3"/>
      <c r="O1204" s="3"/>
      <c r="P1204" s="3"/>
      <c r="Q1204" s="3"/>
    </row>
    <row r="1205" spans="7:17">
      <c r="G1205" s="1"/>
      <c r="H1205" s="1"/>
      <c r="I1205" s="1"/>
      <c r="J1205" s="1"/>
      <c r="K1205" s="1"/>
      <c r="L1205" s="1"/>
      <c r="M1205" s="1"/>
      <c r="N1205" s="3"/>
      <c r="O1205" s="3"/>
      <c r="P1205" s="3"/>
      <c r="Q1205" s="3"/>
    </row>
    <row r="1206" spans="7:17">
      <c r="G1206" s="1"/>
      <c r="H1206" s="1"/>
      <c r="I1206" s="1"/>
      <c r="J1206" s="1"/>
      <c r="K1206" s="1"/>
      <c r="L1206" s="1"/>
      <c r="M1206" s="1"/>
      <c r="N1206" s="3"/>
      <c r="O1206" s="3"/>
      <c r="P1206" s="3"/>
      <c r="Q1206" s="3"/>
    </row>
    <row r="1207" spans="7:17">
      <c r="G1207" s="1"/>
      <c r="H1207" s="1"/>
      <c r="I1207" s="1"/>
      <c r="J1207" s="1"/>
      <c r="K1207" s="1"/>
      <c r="L1207" s="1"/>
      <c r="M1207" s="1"/>
      <c r="N1207" s="3"/>
      <c r="O1207" s="3"/>
      <c r="P1207" s="3"/>
      <c r="Q1207" s="3"/>
    </row>
    <row r="1208" spans="7:17">
      <c r="G1208" s="1"/>
      <c r="H1208" s="1"/>
      <c r="I1208" s="1"/>
      <c r="J1208" s="1"/>
      <c r="K1208" s="1"/>
      <c r="L1208" s="1"/>
      <c r="M1208" s="1"/>
      <c r="N1208" s="3"/>
      <c r="O1208" s="3"/>
      <c r="P1208" s="3"/>
      <c r="Q1208" s="3"/>
    </row>
    <row r="1209" spans="7:17">
      <c r="G1209" s="1"/>
      <c r="H1209" s="1"/>
      <c r="I1209" s="1"/>
      <c r="J1209" s="1"/>
      <c r="K1209" s="1"/>
      <c r="L1209" s="1"/>
      <c r="M1209" s="1"/>
      <c r="N1209" s="3"/>
      <c r="O1209" s="3"/>
      <c r="P1209" s="3"/>
      <c r="Q1209" s="3"/>
    </row>
    <row r="1210" spans="7:17">
      <c r="G1210" s="1"/>
      <c r="H1210" s="1"/>
      <c r="I1210" s="1"/>
      <c r="J1210" s="1"/>
      <c r="K1210" s="1"/>
      <c r="L1210" s="1"/>
      <c r="M1210" s="1"/>
      <c r="N1210" s="3"/>
      <c r="O1210" s="3"/>
      <c r="P1210" s="3"/>
      <c r="Q1210" s="3"/>
    </row>
    <row r="1211" spans="7:17">
      <c r="G1211" s="1"/>
      <c r="H1211" s="1"/>
      <c r="I1211" s="1"/>
      <c r="J1211" s="1"/>
      <c r="K1211" s="1"/>
      <c r="L1211" s="1"/>
      <c r="M1211" s="1"/>
      <c r="N1211" s="3"/>
      <c r="O1211" s="3"/>
      <c r="P1211" s="3"/>
      <c r="Q1211" s="3"/>
    </row>
    <row r="1212" spans="7:17">
      <c r="G1212" s="1"/>
      <c r="H1212" s="1"/>
      <c r="I1212" s="1"/>
      <c r="J1212" s="1"/>
      <c r="K1212" s="1"/>
      <c r="L1212" s="1"/>
      <c r="M1212" s="1"/>
      <c r="N1212" s="3"/>
      <c r="O1212" s="3"/>
      <c r="P1212" s="3"/>
      <c r="Q1212" s="3"/>
    </row>
    <row r="1213" spans="7:17">
      <c r="G1213" s="1"/>
      <c r="H1213" s="1"/>
      <c r="I1213" s="1"/>
      <c r="J1213" s="1"/>
      <c r="K1213" s="1"/>
      <c r="L1213" s="1"/>
      <c r="M1213" s="1"/>
      <c r="N1213" s="3"/>
      <c r="O1213" s="3"/>
      <c r="P1213" s="3"/>
      <c r="Q1213" s="3"/>
    </row>
    <row r="1214" spans="7:17">
      <c r="G1214" s="1"/>
      <c r="H1214" s="1"/>
      <c r="I1214" s="1"/>
      <c r="J1214" s="1"/>
      <c r="K1214" s="1"/>
      <c r="L1214" s="1"/>
      <c r="M1214" s="1"/>
      <c r="N1214" s="3"/>
      <c r="O1214" s="3"/>
      <c r="P1214" s="3"/>
      <c r="Q1214" s="3"/>
    </row>
    <row r="1215" spans="7:17">
      <c r="G1215" s="1"/>
      <c r="H1215" s="1"/>
      <c r="I1215" s="1"/>
      <c r="J1215" s="1"/>
      <c r="K1215" s="1"/>
      <c r="L1215" s="1"/>
      <c r="M1215" s="1"/>
      <c r="N1215" s="3"/>
      <c r="O1215" s="3"/>
      <c r="P1215" s="3"/>
      <c r="Q1215" s="3"/>
    </row>
    <row r="1216" spans="7:17">
      <c r="G1216" s="1"/>
      <c r="H1216" s="1"/>
      <c r="I1216" s="1"/>
      <c r="J1216" s="1"/>
      <c r="K1216" s="1"/>
      <c r="L1216" s="1"/>
      <c r="M1216" s="1"/>
      <c r="N1216" s="3"/>
      <c r="O1216" s="3"/>
      <c r="P1216" s="3"/>
      <c r="Q1216" s="3"/>
    </row>
    <row r="1217" spans="7:17">
      <c r="G1217" s="1"/>
      <c r="H1217" s="1"/>
      <c r="I1217" s="1"/>
      <c r="J1217" s="1"/>
      <c r="K1217" s="1"/>
      <c r="L1217" s="1"/>
      <c r="M1217" s="1"/>
      <c r="N1217" s="3"/>
      <c r="O1217" s="3"/>
      <c r="P1217" s="3"/>
      <c r="Q1217" s="3"/>
    </row>
    <row r="1218" spans="7:17">
      <c r="G1218" s="1"/>
      <c r="H1218" s="1"/>
      <c r="I1218" s="1"/>
      <c r="J1218" s="1"/>
      <c r="K1218" s="1"/>
      <c r="L1218" s="1"/>
      <c r="M1218" s="1"/>
      <c r="N1218" s="3"/>
      <c r="O1218" s="3"/>
      <c r="P1218" s="3"/>
      <c r="Q1218" s="3"/>
    </row>
    <row r="1219" spans="7:17">
      <c r="G1219" s="1"/>
      <c r="H1219" s="1"/>
      <c r="I1219" s="1"/>
      <c r="J1219" s="1"/>
      <c r="K1219" s="1"/>
      <c r="L1219" s="1"/>
      <c r="M1219" s="1"/>
      <c r="N1219" s="3"/>
      <c r="O1219" s="3"/>
      <c r="P1219" s="3"/>
      <c r="Q1219" s="3"/>
    </row>
    <row r="1220" spans="7:17">
      <c r="G1220" s="1"/>
      <c r="H1220" s="1"/>
      <c r="I1220" s="1"/>
      <c r="J1220" s="1"/>
      <c r="K1220" s="1"/>
      <c r="L1220" s="1"/>
      <c r="M1220" s="1"/>
      <c r="N1220" s="3"/>
      <c r="O1220" s="3"/>
      <c r="P1220" s="3"/>
      <c r="Q1220" s="3"/>
    </row>
    <row r="1221" spans="7:17">
      <c r="G1221" s="1"/>
      <c r="H1221" s="1"/>
      <c r="I1221" s="1"/>
      <c r="J1221" s="1"/>
      <c r="K1221" s="1"/>
      <c r="L1221" s="1"/>
      <c r="M1221" s="1"/>
      <c r="N1221" s="3"/>
      <c r="O1221" s="3"/>
      <c r="P1221" s="3"/>
      <c r="Q1221" s="3"/>
    </row>
    <row r="1222" spans="7:17">
      <c r="G1222" s="1"/>
      <c r="H1222" s="1"/>
      <c r="I1222" s="1"/>
      <c r="J1222" s="1"/>
      <c r="K1222" s="1"/>
      <c r="L1222" s="1"/>
      <c r="M1222" s="1"/>
      <c r="N1222" s="3"/>
      <c r="O1222" s="3"/>
      <c r="P1222" s="3"/>
      <c r="Q1222" s="3"/>
    </row>
    <row r="1223" spans="7:17">
      <c r="G1223" s="1"/>
      <c r="H1223" s="1"/>
      <c r="I1223" s="1"/>
      <c r="J1223" s="1"/>
      <c r="K1223" s="1"/>
      <c r="L1223" s="1"/>
      <c r="M1223" s="1"/>
      <c r="N1223" s="3"/>
      <c r="O1223" s="3"/>
      <c r="P1223" s="3"/>
      <c r="Q1223" s="3"/>
    </row>
    <row r="1224" spans="7:17">
      <c r="G1224" s="1"/>
      <c r="H1224" s="1"/>
      <c r="I1224" s="1"/>
      <c r="J1224" s="1"/>
      <c r="K1224" s="1"/>
      <c r="L1224" s="1"/>
      <c r="M1224" s="1"/>
      <c r="N1224" s="3"/>
      <c r="O1224" s="3"/>
      <c r="P1224" s="3"/>
      <c r="Q1224" s="3"/>
    </row>
    <row r="1225" spans="7:17">
      <c r="G1225" s="1"/>
      <c r="H1225" s="1"/>
      <c r="I1225" s="1"/>
      <c r="J1225" s="1"/>
      <c r="K1225" s="1"/>
      <c r="L1225" s="1"/>
      <c r="M1225" s="1"/>
      <c r="N1225" s="3"/>
      <c r="O1225" s="3"/>
      <c r="P1225" s="3"/>
      <c r="Q1225" s="3"/>
    </row>
    <row r="1226" spans="7:17">
      <c r="G1226" s="1"/>
      <c r="H1226" s="1"/>
      <c r="I1226" s="1"/>
      <c r="J1226" s="1"/>
      <c r="K1226" s="1"/>
      <c r="L1226" s="1"/>
      <c r="M1226" s="1"/>
      <c r="N1226" s="3"/>
      <c r="O1226" s="3"/>
      <c r="P1226" s="3"/>
      <c r="Q1226" s="3"/>
    </row>
    <row r="1227" spans="7:17">
      <c r="G1227" s="1"/>
      <c r="H1227" s="1"/>
      <c r="I1227" s="1"/>
      <c r="J1227" s="1"/>
      <c r="K1227" s="1"/>
      <c r="L1227" s="1"/>
      <c r="M1227" s="1"/>
      <c r="N1227" s="3"/>
      <c r="O1227" s="3"/>
      <c r="P1227" s="3"/>
      <c r="Q1227" s="3"/>
    </row>
    <row r="1228" spans="7:17">
      <c r="G1228" s="1"/>
      <c r="H1228" s="1"/>
      <c r="I1228" s="1"/>
      <c r="J1228" s="1"/>
      <c r="K1228" s="1"/>
      <c r="L1228" s="1"/>
      <c r="M1228" s="1"/>
      <c r="N1228" s="3"/>
      <c r="O1228" s="3"/>
      <c r="P1228" s="3"/>
      <c r="Q1228" s="3"/>
    </row>
    <row r="1229" spans="7:17">
      <c r="G1229" s="1"/>
      <c r="H1229" s="1"/>
      <c r="I1229" s="1"/>
      <c r="J1229" s="1"/>
      <c r="K1229" s="1"/>
      <c r="L1229" s="1"/>
      <c r="M1229" s="1"/>
      <c r="N1229" s="3"/>
      <c r="O1229" s="3"/>
      <c r="P1229" s="3"/>
      <c r="Q1229" s="3"/>
    </row>
    <row r="1230" spans="7:17">
      <c r="G1230" s="1"/>
      <c r="H1230" s="1"/>
      <c r="I1230" s="1"/>
      <c r="J1230" s="1"/>
      <c r="K1230" s="1"/>
      <c r="L1230" s="1"/>
      <c r="M1230" s="1"/>
      <c r="N1230" s="3"/>
      <c r="O1230" s="3"/>
      <c r="P1230" s="3"/>
      <c r="Q1230" s="3"/>
    </row>
    <row r="1231" spans="7:17">
      <c r="G1231" s="1"/>
      <c r="H1231" s="1"/>
      <c r="I1231" s="1"/>
      <c r="J1231" s="1"/>
      <c r="K1231" s="1"/>
      <c r="L1231" s="1"/>
      <c r="M1231" s="1"/>
      <c r="N1231" s="3"/>
      <c r="O1231" s="3"/>
      <c r="P1231" s="3"/>
      <c r="Q1231" s="3"/>
    </row>
    <row r="1232" spans="7:17">
      <c r="G1232" s="1"/>
      <c r="H1232" s="1"/>
      <c r="I1232" s="1"/>
      <c r="J1232" s="1"/>
      <c r="K1232" s="1"/>
      <c r="L1232" s="1"/>
      <c r="M1232" s="1"/>
      <c r="N1232" s="3"/>
      <c r="O1232" s="3"/>
      <c r="P1232" s="3"/>
      <c r="Q1232" s="3"/>
    </row>
    <row r="1233" spans="7:17">
      <c r="G1233" s="1"/>
      <c r="H1233" s="1"/>
      <c r="I1233" s="1"/>
      <c r="J1233" s="1"/>
      <c r="K1233" s="1"/>
      <c r="L1233" s="1"/>
      <c r="M1233" s="1"/>
      <c r="N1233" s="3"/>
      <c r="O1233" s="3"/>
      <c r="P1233" s="3"/>
      <c r="Q1233" s="3"/>
    </row>
    <row r="1234" spans="7:17">
      <c r="G1234" s="1"/>
      <c r="H1234" s="1"/>
      <c r="I1234" s="1"/>
      <c r="J1234" s="1"/>
      <c r="K1234" s="1"/>
      <c r="L1234" s="1"/>
      <c r="M1234" s="1"/>
      <c r="N1234" s="3"/>
      <c r="O1234" s="3"/>
      <c r="P1234" s="3"/>
      <c r="Q1234" s="3"/>
    </row>
    <row r="1235" spans="7:17">
      <c r="G1235" s="1"/>
      <c r="H1235" s="1"/>
      <c r="I1235" s="1"/>
      <c r="J1235" s="1"/>
      <c r="K1235" s="1"/>
      <c r="L1235" s="1"/>
      <c r="M1235" s="1"/>
      <c r="N1235" s="3"/>
      <c r="O1235" s="3"/>
      <c r="P1235" s="3"/>
      <c r="Q1235" s="3"/>
    </row>
    <row r="1236" spans="7:17">
      <c r="G1236" s="1"/>
      <c r="H1236" s="1"/>
      <c r="I1236" s="1"/>
      <c r="J1236" s="1"/>
      <c r="K1236" s="1"/>
      <c r="L1236" s="1"/>
      <c r="M1236" s="1"/>
      <c r="N1236" s="3"/>
      <c r="O1236" s="3"/>
      <c r="P1236" s="3"/>
      <c r="Q1236" s="3"/>
    </row>
    <row r="1237" spans="7:17">
      <c r="G1237" s="1"/>
      <c r="H1237" s="1"/>
      <c r="I1237" s="1"/>
      <c r="J1237" s="1"/>
      <c r="K1237" s="1"/>
      <c r="L1237" s="1"/>
      <c r="M1237" s="1"/>
      <c r="N1237" s="3"/>
      <c r="O1237" s="3"/>
      <c r="P1237" s="3"/>
      <c r="Q1237" s="3"/>
    </row>
    <row r="1238" spans="7:17">
      <c r="G1238" s="1"/>
      <c r="H1238" s="1"/>
      <c r="I1238" s="1"/>
      <c r="J1238" s="1"/>
      <c r="K1238" s="1"/>
      <c r="L1238" s="1"/>
      <c r="M1238" s="1"/>
      <c r="N1238" s="3"/>
      <c r="O1238" s="3"/>
      <c r="P1238" s="3"/>
      <c r="Q1238" s="3"/>
    </row>
    <row r="1239" spans="7:17">
      <c r="G1239" s="1"/>
      <c r="H1239" s="1"/>
      <c r="I1239" s="1"/>
      <c r="J1239" s="1"/>
      <c r="K1239" s="1"/>
      <c r="L1239" s="1"/>
      <c r="M1239" s="1"/>
      <c r="N1239" s="3"/>
      <c r="O1239" s="3"/>
      <c r="P1239" s="3"/>
      <c r="Q1239" s="3"/>
    </row>
    <row r="1240" spans="7:17">
      <c r="G1240" s="1"/>
      <c r="H1240" s="1"/>
      <c r="I1240" s="1"/>
      <c r="J1240" s="1"/>
      <c r="K1240" s="1"/>
      <c r="L1240" s="1"/>
      <c r="M1240" s="1"/>
      <c r="N1240" s="3"/>
      <c r="O1240" s="3"/>
      <c r="P1240" s="3"/>
      <c r="Q1240" s="3"/>
    </row>
    <row r="1241" spans="7:17">
      <c r="G1241" s="1"/>
      <c r="H1241" s="1"/>
      <c r="I1241" s="1"/>
      <c r="J1241" s="1"/>
      <c r="K1241" s="1"/>
      <c r="L1241" s="1"/>
      <c r="M1241" s="1"/>
      <c r="N1241" s="3"/>
      <c r="O1241" s="3"/>
      <c r="P1241" s="3"/>
      <c r="Q1241" s="3"/>
    </row>
    <row r="1242" spans="7:17">
      <c r="G1242" s="1"/>
      <c r="H1242" s="1"/>
      <c r="I1242" s="1"/>
      <c r="J1242" s="1"/>
      <c r="K1242" s="1"/>
      <c r="L1242" s="1"/>
      <c r="M1242" s="1"/>
      <c r="N1242" s="3"/>
      <c r="O1242" s="3"/>
      <c r="P1242" s="3"/>
      <c r="Q1242" s="3"/>
    </row>
    <row r="1243" spans="7:17">
      <c r="G1243" s="1"/>
      <c r="H1243" s="1"/>
      <c r="I1243" s="1"/>
      <c r="J1243" s="1"/>
      <c r="K1243" s="1"/>
      <c r="L1243" s="1"/>
      <c r="M1243" s="1"/>
      <c r="N1243" s="3"/>
      <c r="O1243" s="3"/>
      <c r="P1243" s="3"/>
      <c r="Q1243" s="3"/>
    </row>
    <row r="1244" spans="7:17">
      <c r="G1244" s="1"/>
      <c r="H1244" s="1"/>
      <c r="I1244" s="1"/>
      <c r="J1244" s="1"/>
      <c r="K1244" s="1"/>
      <c r="L1244" s="1"/>
      <c r="M1244" s="1"/>
      <c r="N1244" s="3"/>
      <c r="O1244" s="3"/>
      <c r="P1244" s="3"/>
      <c r="Q1244" s="3"/>
    </row>
    <row r="1245" spans="7:17">
      <c r="G1245" s="1"/>
      <c r="H1245" s="1"/>
      <c r="I1245" s="1"/>
      <c r="J1245" s="1"/>
      <c r="K1245" s="1"/>
      <c r="L1245" s="1"/>
      <c r="M1245" s="1"/>
      <c r="N1245" s="3"/>
      <c r="O1245" s="3"/>
      <c r="P1245" s="3"/>
      <c r="Q1245" s="3"/>
    </row>
    <row r="1246" spans="7:17">
      <c r="G1246" s="1"/>
      <c r="H1246" s="1"/>
      <c r="I1246" s="1"/>
      <c r="J1246" s="1"/>
      <c r="K1246" s="1"/>
      <c r="L1246" s="1"/>
      <c r="M1246" s="1"/>
      <c r="N1246" s="3"/>
      <c r="O1246" s="3"/>
      <c r="P1246" s="3"/>
      <c r="Q1246" s="3"/>
    </row>
    <row r="1247" spans="7:17">
      <c r="G1247" s="1"/>
      <c r="H1247" s="1"/>
      <c r="I1247" s="1"/>
      <c r="J1247" s="1"/>
      <c r="K1247" s="1"/>
      <c r="L1247" s="1"/>
      <c r="M1247" s="1"/>
      <c r="N1247" s="3"/>
      <c r="O1247" s="3"/>
      <c r="P1247" s="3"/>
      <c r="Q1247" s="3"/>
    </row>
    <row r="1248" spans="7:17">
      <c r="G1248" s="1"/>
      <c r="H1248" s="1"/>
      <c r="I1248" s="1"/>
      <c r="J1248" s="1"/>
      <c r="K1248" s="1"/>
      <c r="L1248" s="1"/>
      <c r="M1248" s="1"/>
      <c r="N1248" s="3"/>
      <c r="O1248" s="3"/>
      <c r="P1248" s="3"/>
      <c r="Q1248" s="3"/>
    </row>
    <row r="1249" spans="7:17">
      <c r="G1249" s="1"/>
      <c r="H1249" s="1"/>
      <c r="I1249" s="1"/>
      <c r="J1249" s="1"/>
      <c r="K1249" s="1"/>
      <c r="L1249" s="1"/>
      <c r="M1249" s="1"/>
      <c r="N1249" s="3"/>
      <c r="O1249" s="3"/>
      <c r="P1249" s="3"/>
      <c r="Q1249" s="3"/>
    </row>
    <row r="1250" spans="7:17">
      <c r="G1250" s="1"/>
      <c r="H1250" s="1"/>
      <c r="I1250" s="1"/>
      <c r="J1250" s="1"/>
      <c r="K1250" s="1"/>
      <c r="L1250" s="1"/>
      <c r="M1250" s="1"/>
      <c r="N1250" s="3"/>
      <c r="O1250" s="3"/>
      <c r="P1250" s="3"/>
      <c r="Q1250" s="3"/>
    </row>
    <row r="1251" spans="7:17">
      <c r="G1251" s="1"/>
      <c r="H1251" s="1"/>
      <c r="I1251" s="1"/>
      <c r="J1251" s="1"/>
      <c r="K1251" s="1"/>
      <c r="L1251" s="1"/>
      <c r="M1251" s="1"/>
      <c r="N1251" s="3"/>
      <c r="O1251" s="3"/>
      <c r="P1251" s="3"/>
      <c r="Q1251" s="3"/>
    </row>
    <row r="1252" spans="7:17">
      <c r="G1252" s="1"/>
      <c r="H1252" s="1"/>
      <c r="I1252" s="1"/>
      <c r="J1252" s="1"/>
      <c r="K1252" s="1"/>
      <c r="L1252" s="1"/>
      <c r="M1252" s="1"/>
      <c r="N1252" s="3"/>
      <c r="O1252" s="3"/>
      <c r="P1252" s="3"/>
      <c r="Q1252" s="3"/>
    </row>
    <row r="1253" spans="7:17">
      <c r="G1253" s="1"/>
      <c r="H1253" s="1"/>
      <c r="I1253" s="1"/>
      <c r="J1253" s="1"/>
      <c r="K1253" s="1"/>
      <c r="L1253" s="1"/>
      <c r="M1253" s="1"/>
      <c r="N1253" s="3"/>
      <c r="O1253" s="3"/>
      <c r="P1253" s="3"/>
      <c r="Q1253" s="3"/>
    </row>
    <row r="1254" spans="7:17">
      <c r="G1254" s="1"/>
      <c r="H1254" s="1"/>
      <c r="I1254" s="1"/>
      <c r="J1254" s="1"/>
      <c r="K1254" s="1"/>
      <c r="L1254" s="1"/>
      <c r="M1254" s="1"/>
      <c r="N1254" s="3"/>
      <c r="O1254" s="3"/>
      <c r="P1254" s="3"/>
      <c r="Q1254" s="3"/>
    </row>
    <row r="1255" spans="7:17">
      <c r="G1255" s="1"/>
      <c r="H1255" s="1"/>
      <c r="I1255" s="1"/>
      <c r="J1255" s="1"/>
      <c r="K1255" s="1"/>
      <c r="L1255" s="1"/>
      <c r="M1255" s="1"/>
      <c r="N1255" s="3"/>
      <c r="O1255" s="3"/>
      <c r="P1255" s="3"/>
      <c r="Q1255" s="3"/>
    </row>
    <row r="1256" spans="7:17">
      <c r="G1256" s="1"/>
      <c r="H1256" s="1"/>
      <c r="I1256" s="1"/>
      <c r="J1256" s="1"/>
      <c r="K1256" s="1"/>
      <c r="L1256" s="1"/>
      <c r="M1256" s="1"/>
      <c r="N1256" s="3"/>
      <c r="O1256" s="3"/>
      <c r="P1256" s="3"/>
      <c r="Q1256" s="3"/>
    </row>
    <row r="1257" spans="7:17">
      <c r="G1257" s="1"/>
      <c r="H1257" s="1"/>
      <c r="I1257" s="1"/>
      <c r="J1257" s="1"/>
      <c r="K1257" s="1"/>
      <c r="L1257" s="1"/>
      <c r="M1257" s="1"/>
      <c r="N1257" s="3"/>
      <c r="O1257" s="3"/>
      <c r="P1257" s="3"/>
      <c r="Q1257" s="3"/>
    </row>
    <row r="1258" spans="7:17">
      <c r="G1258" s="1"/>
      <c r="H1258" s="1"/>
      <c r="I1258" s="1"/>
      <c r="J1258" s="1"/>
      <c r="K1258" s="1"/>
      <c r="L1258" s="1"/>
      <c r="M1258" s="1"/>
      <c r="N1258" s="3"/>
      <c r="O1258" s="3"/>
      <c r="P1258" s="3"/>
      <c r="Q1258" s="3"/>
    </row>
    <row r="1259" spans="7:17">
      <c r="G1259" s="1"/>
      <c r="H1259" s="1"/>
      <c r="I1259" s="1"/>
      <c r="J1259" s="1"/>
      <c r="K1259" s="1"/>
      <c r="L1259" s="1"/>
      <c r="M1259" s="1"/>
      <c r="N1259" s="3"/>
      <c r="O1259" s="3"/>
      <c r="P1259" s="3"/>
      <c r="Q1259" s="3"/>
    </row>
    <row r="1260" spans="7:17">
      <c r="G1260" s="1"/>
      <c r="H1260" s="1"/>
      <c r="I1260" s="1"/>
      <c r="J1260" s="1"/>
      <c r="K1260" s="1"/>
      <c r="L1260" s="1"/>
      <c r="M1260" s="1"/>
      <c r="N1260" s="3"/>
      <c r="O1260" s="3"/>
      <c r="P1260" s="3"/>
      <c r="Q1260" s="3"/>
    </row>
    <row r="1261" spans="7:17">
      <c r="G1261" s="1"/>
      <c r="H1261" s="1"/>
      <c r="I1261" s="1"/>
      <c r="J1261" s="1"/>
      <c r="K1261" s="1"/>
      <c r="L1261" s="1"/>
      <c r="M1261" s="1"/>
      <c r="N1261" s="3"/>
      <c r="O1261" s="3"/>
      <c r="P1261" s="3"/>
      <c r="Q1261" s="3"/>
    </row>
    <row r="1262" spans="7:17">
      <c r="G1262" s="1"/>
      <c r="H1262" s="1"/>
      <c r="I1262" s="1"/>
      <c r="J1262" s="1"/>
      <c r="K1262" s="1"/>
      <c r="L1262" s="1"/>
      <c r="M1262" s="1"/>
      <c r="N1262" s="3"/>
      <c r="O1262" s="3"/>
      <c r="P1262" s="3"/>
      <c r="Q1262" s="3"/>
    </row>
    <row r="1263" spans="7:17">
      <c r="G1263" s="1"/>
      <c r="H1263" s="1"/>
      <c r="I1263" s="1"/>
      <c r="J1263" s="1"/>
      <c r="K1263" s="1"/>
      <c r="L1263" s="1"/>
      <c r="M1263" s="1"/>
      <c r="N1263" s="3"/>
      <c r="O1263" s="3"/>
      <c r="P1263" s="3"/>
      <c r="Q1263" s="3"/>
    </row>
    <row r="1264" spans="7:17">
      <c r="G1264" s="1"/>
      <c r="H1264" s="1"/>
      <c r="I1264" s="1"/>
      <c r="J1264" s="1"/>
      <c r="K1264" s="1"/>
      <c r="L1264" s="1"/>
      <c r="M1264" s="1"/>
      <c r="N1264" s="3"/>
      <c r="O1264" s="3"/>
      <c r="P1264" s="3"/>
      <c r="Q1264" s="3"/>
    </row>
    <row r="1265" spans="7:17">
      <c r="G1265" s="1"/>
      <c r="H1265" s="1"/>
      <c r="I1265" s="1"/>
      <c r="J1265" s="1"/>
      <c r="K1265" s="1"/>
      <c r="L1265" s="1"/>
      <c r="M1265" s="1"/>
      <c r="N1265" s="3"/>
      <c r="O1265" s="3"/>
      <c r="P1265" s="3"/>
      <c r="Q1265" s="3"/>
    </row>
    <row r="1266" spans="7:17">
      <c r="G1266" s="1"/>
      <c r="H1266" s="1"/>
      <c r="I1266" s="1"/>
      <c r="J1266" s="1"/>
      <c r="K1266" s="1"/>
      <c r="L1266" s="1"/>
      <c r="M1266" s="1"/>
      <c r="N1266" s="3"/>
      <c r="O1266" s="3"/>
      <c r="P1266" s="3"/>
      <c r="Q1266" s="3"/>
    </row>
    <row r="1267" spans="7:17">
      <c r="G1267" s="1"/>
      <c r="H1267" s="1"/>
      <c r="I1267" s="1"/>
      <c r="J1267" s="1"/>
      <c r="K1267" s="1"/>
      <c r="L1267" s="1"/>
      <c r="M1267" s="1"/>
      <c r="N1267" s="3"/>
      <c r="O1267" s="3"/>
      <c r="P1267" s="3"/>
      <c r="Q1267" s="3"/>
    </row>
    <row r="1268" spans="7:17">
      <c r="G1268" s="1"/>
      <c r="H1268" s="1"/>
      <c r="I1268" s="1"/>
      <c r="J1268" s="1"/>
      <c r="K1268" s="1"/>
      <c r="L1268" s="1"/>
      <c r="M1268" s="1"/>
      <c r="N1268" s="3"/>
      <c r="O1268" s="3"/>
      <c r="P1268" s="3"/>
      <c r="Q1268" s="3"/>
    </row>
    <row r="1269" spans="7:17">
      <c r="G1269" s="1"/>
      <c r="H1269" s="1"/>
      <c r="I1269" s="1"/>
      <c r="J1269" s="1"/>
      <c r="K1269" s="1"/>
      <c r="L1269" s="1"/>
      <c r="M1269" s="1"/>
      <c r="N1269" s="3"/>
      <c r="O1269" s="3"/>
      <c r="P1269" s="3"/>
      <c r="Q1269" s="3"/>
    </row>
    <row r="1270" spans="7:17">
      <c r="G1270" s="1"/>
      <c r="H1270" s="1"/>
      <c r="I1270" s="1"/>
      <c r="J1270" s="1"/>
      <c r="K1270" s="1"/>
      <c r="L1270" s="1"/>
      <c r="M1270" s="1"/>
      <c r="N1270" s="3"/>
      <c r="O1270" s="3"/>
      <c r="P1270" s="3"/>
      <c r="Q1270" s="3"/>
    </row>
    <row r="1271" spans="7:17">
      <c r="G1271" s="1"/>
      <c r="H1271" s="1"/>
      <c r="I1271" s="1"/>
      <c r="J1271" s="1"/>
      <c r="K1271" s="1"/>
      <c r="L1271" s="1"/>
      <c r="M1271" s="1"/>
      <c r="N1271" s="3"/>
      <c r="O1271" s="3"/>
      <c r="P1271" s="3"/>
      <c r="Q1271" s="3"/>
    </row>
    <row r="1272" spans="7:17">
      <c r="G1272" s="1"/>
      <c r="H1272" s="1"/>
      <c r="I1272" s="1"/>
      <c r="J1272" s="1"/>
      <c r="K1272" s="1"/>
      <c r="L1272" s="1"/>
      <c r="M1272" s="1"/>
      <c r="N1272" s="3"/>
      <c r="O1272" s="3"/>
      <c r="P1272" s="3"/>
      <c r="Q1272" s="3"/>
    </row>
    <row r="1273" spans="7:17">
      <c r="G1273" s="1"/>
      <c r="H1273" s="1"/>
      <c r="I1273" s="1"/>
      <c r="J1273" s="1"/>
      <c r="K1273" s="1"/>
      <c r="L1273" s="1"/>
      <c r="M1273" s="1"/>
      <c r="N1273" s="3"/>
      <c r="O1273" s="3"/>
      <c r="P1273" s="3"/>
      <c r="Q1273" s="3"/>
    </row>
    <row r="1274" spans="7:17">
      <c r="G1274" s="1"/>
      <c r="H1274" s="1"/>
      <c r="I1274" s="1"/>
      <c r="J1274" s="1"/>
      <c r="K1274" s="1"/>
      <c r="L1274" s="1"/>
      <c r="M1274" s="1"/>
      <c r="N1274" s="3"/>
      <c r="O1274" s="3"/>
      <c r="P1274" s="3"/>
      <c r="Q1274" s="3"/>
    </row>
    <row r="1275" spans="7:17">
      <c r="G1275" s="1"/>
      <c r="H1275" s="1"/>
      <c r="I1275" s="1"/>
      <c r="J1275" s="1"/>
      <c r="K1275" s="1"/>
      <c r="L1275" s="1"/>
      <c r="M1275" s="1"/>
      <c r="N1275" s="3"/>
      <c r="O1275" s="3"/>
      <c r="P1275" s="3"/>
      <c r="Q1275" s="3"/>
    </row>
    <row r="1276" spans="7:17">
      <c r="G1276" s="1"/>
      <c r="H1276" s="1"/>
      <c r="I1276" s="1"/>
      <c r="J1276" s="1"/>
      <c r="K1276" s="1"/>
      <c r="L1276" s="1"/>
      <c r="M1276" s="1"/>
      <c r="N1276" s="3"/>
      <c r="O1276" s="3"/>
      <c r="P1276" s="3"/>
      <c r="Q1276" s="3"/>
    </row>
    <row r="1277" spans="7:17">
      <c r="G1277" s="1"/>
      <c r="H1277" s="1"/>
      <c r="I1277" s="1"/>
      <c r="J1277" s="1"/>
      <c r="K1277" s="1"/>
      <c r="L1277" s="1"/>
      <c r="M1277" s="1"/>
      <c r="N1277" s="3"/>
      <c r="O1277" s="3"/>
      <c r="P1277" s="3"/>
      <c r="Q1277" s="3"/>
    </row>
    <row r="1278" spans="7:17">
      <c r="G1278" s="1"/>
      <c r="H1278" s="1"/>
      <c r="I1278" s="1"/>
      <c r="J1278" s="1"/>
      <c r="K1278" s="1"/>
      <c r="L1278" s="1"/>
      <c r="M1278" s="1"/>
      <c r="N1278" s="3"/>
      <c r="O1278" s="3"/>
      <c r="P1278" s="3"/>
      <c r="Q1278" s="3"/>
    </row>
    <row r="1279" spans="7:17">
      <c r="G1279" s="1"/>
      <c r="H1279" s="1"/>
      <c r="I1279" s="1"/>
      <c r="J1279" s="1"/>
      <c r="K1279" s="1"/>
      <c r="L1279" s="1"/>
      <c r="M1279" s="1"/>
      <c r="N1279" s="3"/>
      <c r="O1279" s="3"/>
      <c r="P1279" s="3"/>
      <c r="Q1279" s="3"/>
    </row>
    <row r="1280" spans="7:17">
      <c r="G1280" s="1"/>
      <c r="H1280" s="1"/>
      <c r="I1280" s="1"/>
      <c r="J1280" s="1"/>
      <c r="K1280" s="1"/>
      <c r="L1280" s="1"/>
      <c r="M1280" s="1"/>
      <c r="N1280" s="3"/>
      <c r="O1280" s="3"/>
      <c r="P1280" s="3"/>
      <c r="Q1280" s="3"/>
    </row>
    <row r="1281" spans="7:17">
      <c r="G1281" s="1"/>
      <c r="H1281" s="1"/>
      <c r="I1281" s="1"/>
      <c r="J1281" s="1"/>
      <c r="K1281" s="1"/>
      <c r="L1281" s="1"/>
      <c r="M1281" s="1"/>
      <c r="N1281" s="3"/>
      <c r="O1281" s="3"/>
      <c r="P1281" s="3"/>
      <c r="Q1281" s="3"/>
    </row>
    <row r="1282" spans="7:17">
      <c r="G1282" s="1"/>
      <c r="H1282" s="1"/>
      <c r="I1282" s="1"/>
      <c r="J1282" s="1"/>
      <c r="K1282" s="1"/>
      <c r="L1282" s="1"/>
      <c r="M1282" s="1"/>
      <c r="N1282" s="3"/>
      <c r="O1282" s="3"/>
      <c r="P1282" s="3"/>
      <c r="Q1282" s="3"/>
    </row>
    <row r="1283" spans="7:17">
      <c r="G1283" s="1"/>
      <c r="H1283" s="1"/>
      <c r="I1283" s="1"/>
      <c r="J1283" s="1"/>
      <c r="K1283" s="1"/>
      <c r="L1283" s="1"/>
      <c r="M1283" s="1"/>
      <c r="N1283" s="3"/>
      <c r="O1283" s="3"/>
      <c r="P1283" s="3"/>
      <c r="Q1283" s="3"/>
    </row>
    <row r="1284" spans="7:17">
      <c r="G1284" s="1"/>
      <c r="H1284" s="1"/>
      <c r="I1284" s="1"/>
      <c r="J1284" s="1"/>
      <c r="K1284" s="1"/>
      <c r="L1284" s="1"/>
      <c r="M1284" s="1"/>
      <c r="N1284" s="3"/>
      <c r="O1284" s="3"/>
      <c r="P1284" s="3"/>
      <c r="Q1284" s="3"/>
    </row>
    <row r="1285" spans="7:17">
      <c r="G1285" s="1"/>
      <c r="H1285" s="1"/>
      <c r="I1285" s="1"/>
      <c r="J1285" s="1"/>
      <c r="K1285" s="1"/>
      <c r="L1285" s="1"/>
      <c r="M1285" s="1"/>
      <c r="N1285" s="3"/>
      <c r="O1285" s="3"/>
      <c r="P1285" s="3"/>
      <c r="Q1285" s="3"/>
    </row>
    <row r="1286" spans="7:17">
      <c r="G1286" s="1"/>
      <c r="H1286" s="1"/>
      <c r="I1286" s="1"/>
      <c r="J1286" s="1"/>
      <c r="K1286" s="1"/>
      <c r="L1286" s="1"/>
      <c r="M1286" s="1"/>
      <c r="N1286" s="3"/>
      <c r="O1286" s="3"/>
      <c r="P1286" s="3"/>
      <c r="Q1286" s="3"/>
    </row>
    <row r="1287" spans="7:17">
      <c r="G1287" s="1"/>
      <c r="H1287" s="1"/>
      <c r="I1287" s="1"/>
      <c r="J1287" s="1"/>
      <c r="K1287" s="1"/>
      <c r="L1287" s="1"/>
      <c r="M1287" s="1"/>
      <c r="N1287" s="3"/>
      <c r="O1287" s="3"/>
      <c r="P1287" s="3"/>
      <c r="Q1287" s="3"/>
    </row>
    <row r="1288" spans="7:17">
      <c r="G1288" s="1"/>
      <c r="H1288" s="1"/>
      <c r="I1288" s="1"/>
      <c r="J1288" s="1"/>
      <c r="K1288" s="1"/>
      <c r="L1288" s="1"/>
      <c r="M1288" s="1"/>
      <c r="N1288" s="3"/>
      <c r="O1288" s="3"/>
      <c r="P1288" s="3"/>
      <c r="Q1288" s="3"/>
    </row>
    <row r="1289" spans="7:17">
      <c r="G1289" s="1"/>
      <c r="H1289" s="1"/>
      <c r="I1289" s="1"/>
      <c r="J1289" s="1"/>
      <c r="K1289" s="1"/>
      <c r="L1289" s="1"/>
      <c r="M1289" s="1"/>
      <c r="N1289" s="3"/>
      <c r="O1289" s="3"/>
      <c r="P1289" s="3"/>
      <c r="Q1289" s="3"/>
    </row>
    <row r="1290" spans="7:17">
      <c r="G1290" s="1"/>
      <c r="H1290" s="1"/>
      <c r="I1290" s="1"/>
      <c r="J1290" s="1"/>
      <c r="K1290" s="1"/>
      <c r="L1290" s="1"/>
      <c r="M1290" s="1"/>
      <c r="N1290" s="3"/>
      <c r="O1290" s="3"/>
      <c r="P1290" s="3"/>
      <c r="Q1290" s="3"/>
    </row>
    <row r="1291" spans="7:17">
      <c r="G1291" s="1"/>
      <c r="H1291" s="1"/>
      <c r="I1291" s="1"/>
      <c r="J1291" s="1"/>
      <c r="K1291" s="1"/>
      <c r="L1291" s="1"/>
      <c r="M1291" s="1"/>
      <c r="N1291" s="3"/>
      <c r="O1291" s="3"/>
      <c r="P1291" s="3"/>
      <c r="Q1291" s="3"/>
    </row>
    <row r="1292" spans="7:17">
      <c r="G1292" s="1"/>
      <c r="H1292" s="1"/>
      <c r="I1292" s="1"/>
      <c r="J1292" s="1"/>
      <c r="K1292" s="1"/>
      <c r="L1292" s="1"/>
      <c r="M1292" s="1"/>
      <c r="N1292" s="3"/>
      <c r="O1292" s="3"/>
      <c r="P1292" s="3"/>
      <c r="Q1292" s="3"/>
    </row>
    <row r="1293" spans="7:17">
      <c r="G1293" s="1"/>
      <c r="H1293" s="1"/>
      <c r="I1293" s="1"/>
      <c r="J1293" s="1"/>
      <c r="K1293" s="1"/>
      <c r="L1293" s="1"/>
      <c r="M1293" s="1"/>
      <c r="N1293" s="3"/>
      <c r="O1293" s="3"/>
      <c r="P1293" s="3"/>
      <c r="Q1293" s="3"/>
    </row>
    <row r="1294" spans="7:17">
      <c r="G1294" s="1"/>
      <c r="H1294" s="1"/>
      <c r="I1294" s="1"/>
      <c r="J1294" s="1"/>
      <c r="K1294" s="1"/>
      <c r="L1294" s="1"/>
      <c r="M1294" s="1"/>
      <c r="N1294" s="3"/>
      <c r="O1294" s="3"/>
      <c r="P1294" s="3"/>
      <c r="Q1294" s="3"/>
    </row>
    <row r="1295" spans="7:17">
      <c r="G1295" s="1"/>
      <c r="H1295" s="1"/>
      <c r="I1295" s="1"/>
      <c r="J1295" s="1"/>
      <c r="K1295" s="1"/>
      <c r="L1295" s="1"/>
      <c r="M1295" s="1"/>
      <c r="N1295" s="3"/>
      <c r="O1295" s="3"/>
      <c r="P1295" s="3"/>
      <c r="Q1295" s="3"/>
    </row>
    <row r="1296" spans="7:17">
      <c r="G1296" s="1"/>
      <c r="H1296" s="1"/>
      <c r="I1296" s="1"/>
      <c r="J1296" s="1"/>
      <c r="K1296" s="1"/>
      <c r="L1296" s="1"/>
      <c r="M1296" s="1"/>
      <c r="N1296" s="3"/>
      <c r="O1296" s="3"/>
      <c r="P1296" s="3"/>
      <c r="Q1296" s="3"/>
    </row>
    <row r="1297" spans="7:17">
      <c r="G1297" s="1"/>
      <c r="H1297" s="1"/>
      <c r="I1297" s="1"/>
      <c r="J1297" s="1"/>
      <c r="K1297" s="1"/>
      <c r="L1297" s="1"/>
      <c r="M1297" s="1"/>
      <c r="N1297" s="3"/>
      <c r="O1297" s="3"/>
      <c r="P1297" s="3"/>
      <c r="Q1297" s="3"/>
    </row>
    <row r="1298" spans="7:17">
      <c r="G1298" s="1"/>
      <c r="H1298" s="1"/>
      <c r="I1298" s="1"/>
      <c r="J1298" s="1"/>
      <c r="K1298" s="1"/>
      <c r="L1298" s="1"/>
      <c r="M1298" s="1"/>
      <c r="N1298" s="3"/>
      <c r="O1298" s="3"/>
      <c r="P1298" s="3"/>
      <c r="Q1298" s="3"/>
    </row>
    <row r="1299" spans="7:17">
      <c r="G1299" s="1"/>
      <c r="H1299" s="1"/>
      <c r="I1299" s="1"/>
      <c r="J1299" s="1"/>
      <c r="K1299" s="1"/>
      <c r="L1299" s="1"/>
      <c r="M1299" s="1"/>
      <c r="N1299" s="3"/>
      <c r="O1299" s="3"/>
      <c r="P1299" s="3"/>
      <c r="Q1299" s="3"/>
    </row>
    <row r="1300" spans="7:17">
      <c r="G1300" s="1"/>
      <c r="H1300" s="1"/>
      <c r="I1300" s="1"/>
      <c r="J1300" s="1"/>
      <c r="K1300" s="1"/>
      <c r="L1300" s="1"/>
      <c r="M1300" s="1"/>
      <c r="N1300" s="3"/>
      <c r="O1300" s="3"/>
      <c r="P1300" s="3"/>
      <c r="Q1300" s="3"/>
    </row>
    <row r="1301" spans="7:17">
      <c r="G1301" s="1"/>
      <c r="H1301" s="1"/>
      <c r="I1301" s="1"/>
      <c r="J1301" s="1"/>
      <c r="K1301" s="1"/>
      <c r="L1301" s="1"/>
      <c r="M1301" s="1"/>
      <c r="N1301" s="3"/>
      <c r="O1301" s="3"/>
      <c r="P1301" s="3"/>
      <c r="Q1301" s="3"/>
    </row>
    <row r="1302" spans="7:17">
      <c r="G1302" s="1"/>
      <c r="H1302" s="1"/>
      <c r="I1302" s="1"/>
      <c r="J1302" s="1"/>
      <c r="K1302" s="1"/>
      <c r="L1302" s="1"/>
      <c r="M1302" s="1"/>
      <c r="N1302" s="3"/>
      <c r="O1302" s="3"/>
      <c r="P1302" s="3"/>
      <c r="Q1302" s="3"/>
    </row>
    <row r="1303" spans="7:17">
      <c r="G1303" s="1"/>
      <c r="H1303" s="1"/>
      <c r="I1303" s="1"/>
      <c r="J1303" s="1"/>
      <c r="K1303" s="1"/>
      <c r="L1303" s="1"/>
      <c r="M1303" s="1"/>
      <c r="N1303" s="3"/>
      <c r="O1303" s="3"/>
      <c r="P1303" s="3"/>
      <c r="Q1303" s="3"/>
    </row>
    <row r="1304" spans="7:17">
      <c r="G1304" s="1"/>
      <c r="H1304" s="1"/>
      <c r="I1304" s="1"/>
      <c r="J1304" s="1"/>
      <c r="K1304" s="1"/>
      <c r="L1304" s="1"/>
      <c r="M1304" s="1"/>
      <c r="N1304" s="3"/>
      <c r="O1304" s="3"/>
      <c r="P1304" s="3"/>
      <c r="Q1304" s="3"/>
    </row>
    <row r="1305" spans="7:17">
      <c r="G1305" s="1"/>
      <c r="H1305" s="1"/>
      <c r="I1305" s="1"/>
      <c r="J1305" s="1"/>
      <c r="K1305" s="1"/>
      <c r="L1305" s="1"/>
      <c r="M1305" s="1"/>
      <c r="N1305" s="3"/>
      <c r="O1305" s="3"/>
      <c r="P1305" s="3"/>
      <c r="Q1305" s="3"/>
    </row>
    <row r="1306" spans="7:17">
      <c r="G1306" s="1"/>
      <c r="H1306" s="1"/>
      <c r="I1306" s="1"/>
      <c r="J1306" s="1"/>
      <c r="K1306" s="1"/>
      <c r="L1306" s="1"/>
      <c r="M1306" s="1"/>
      <c r="N1306" s="3"/>
      <c r="O1306" s="3"/>
      <c r="P1306" s="3"/>
      <c r="Q1306" s="3"/>
    </row>
    <row r="1307" spans="7:17">
      <c r="G1307" s="1"/>
      <c r="H1307" s="1"/>
      <c r="I1307" s="1"/>
      <c r="J1307" s="1"/>
      <c r="K1307" s="1"/>
      <c r="L1307" s="1"/>
      <c r="M1307" s="1"/>
      <c r="N1307" s="3"/>
      <c r="O1307" s="3"/>
      <c r="P1307" s="3"/>
      <c r="Q1307" s="3"/>
    </row>
    <row r="1308" spans="7:17">
      <c r="G1308" s="1"/>
      <c r="H1308" s="1"/>
      <c r="I1308" s="1"/>
      <c r="J1308" s="1"/>
      <c r="K1308" s="1"/>
      <c r="L1308" s="1"/>
      <c r="M1308" s="1"/>
      <c r="N1308" s="3"/>
      <c r="O1308" s="3"/>
      <c r="P1308" s="3"/>
      <c r="Q1308" s="3"/>
    </row>
    <row r="1309" spans="7:17">
      <c r="G1309" s="1"/>
      <c r="H1309" s="1"/>
      <c r="I1309" s="1"/>
      <c r="J1309" s="1"/>
      <c r="K1309" s="1"/>
      <c r="L1309" s="1"/>
      <c r="M1309" s="1"/>
      <c r="N1309" s="3"/>
      <c r="O1309" s="3"/>
      <c r="P1309" s="3"/>
      <c r="Q1309" s="3"/>
    </row>
    <row r="1310" spans="7:17">
      <c r="G1310" s="1"/>
      <c r="H1310" s="1"/>
      <c r="I1310" s="1"/>
      <c r="J1310" s="1"/>
      <c r="K1310" s="1"/>
      <c r="L1310" s="1"/>
      <c r="M1310" s="1"/>
      <c r="N1310" s="3"/>
      <c r="O1310" s="3"/>
      <c r="P1310" s="3"/>
      <c r="Q1310" s="3"/>
    </row>
    <row r="1311" spans="7:17">
      <c r="G1311" s="1"/>
      <c r="H1311" s="1"/>
      <c r="I1311" s="1"/>
      <c r="J1311" s="1"/>
      <c r="K1311" s="1"/>
      <c r="L1311" s="1"/>
      <c r="M1311" s="1"/>
      <c r="N1311" s="3"/>
      <c r="O1311" s="3"/>
      <c r="P1311" s="3"/>
      <c r="Q1311" s="3"/>
    </row>
    <row r="1312" spans="7:17">
      <c r="G1312" s="1"/>
      <c r="H1312" s="1"/>
      <c r="I1312" s="1"/>
      <c r="J1312" s="1"/>
      <c r="K1312" s="1"/>
      <c r="L1312" s="1"/>
      <c r="M1312" s="1"/>
      <c r="N1312" s="3"/>
      <c r="O1312" s="3"/>
      <c r="P1312" s="3"/>
      <c r="Q1312" s="3"/>
    </row>
    <row r="1313" spans="7:17">
      <c r="G1313" s="1"/>
      <c r="H1313" s="1"/>
      <c r="I1313" s="1"/>
      <c r="J1313" s="1"/>
      <c r="K1313" s="1"/>
      <c r="L1313" s="1"/>
      <c r="M1313" s="1"/>
      <c r="N1313" s="3"/>
      <c r="O1313" s="3"/>
      <c r="P1313" s="3"/>
      <c r="Q1313" s="3"/>
    </row>
    <row r="1314" spans="7:17">
      <c r="G1314" s="1"/>
      <c r="H1314" s="1"/>
      <c r="I1314" s="1"/>
      <c r="J1314" s="1"/>
      <c r="K1314" s="1"/>
      <c r="L1314" s="1"/>
      <c r="M1314" s="1"/>
      <c r="N1314" s="3"/>
      <c r="O1314" s="3"/>
      <c r="P1314" s="3"/>
      <c r="Q1314" s="3"/>
    </row>
    <row r="1315" spans="7:17">
      <c r="G1315" s="1"/>
      <c r="H1315" s="1"/>
      <c r="I1315" s="1"/>
      <c r="J1315" s="1"/>
      <c r="K1315" s="1"/>
      <c r="L1315" s="1"/>
      <c r="M1315" s="1"/>
      <c r="N1315" s="3"/>
      <c r="O1315" s="3"/>
      <c r="P1315" s="3"/>
      <c r="Q1315" s="3"/>
    </row>
    <row r="1316" spans="7:17">
      <c r="G1316" s="1"/>
      <c r="H1316" s="1"/>
      <c r="I1316" s="1"/>
      <c r="J1316" s="1"/>
      <c r="K1316" s="1"/>
      <c r="L1316" s="1"/>
      <c r="M1316" s="1"/>
      <c r="N1316" s="3"/>
      <c r="O1316" s="3"/>
      <c r="P1316" s="3"/>
      <c r="Q1316" s="3"/>
    </row>
    <row r="1317" spans="7:17">
      <c r="G1317" s="1"/>
      <c r="H1317" s="1"/>
      <c r="I1317" s="1"/>
      <c r="J1317" s="1"/>
      <c r="K1317" s="1"/>
      <c r="L1317" s="1"/>
      <c r="M1317" s="1"/>
      <c r="N1317" s="3"/>
      <c r="O1317" s="3"/>
      <c r="P1317" s="3"/>
      <c r="Q1317" s="3"/>
    </row>
    <row r="1318" spans="7:17">
      <c r="G1318" s="1"/>
      <c r="H1318" s="1"/>
      <c r="I1318" s="1"/>
      <c r="J1318" s="1"/>
      <c r="K1318" s="1"/>
      <c r="L1318" s="1"/>
      <c r="M1318" s="1"/>
      <c r="N1318" s="3"/>
      <c r="O1318" s="3"/>
      <c r="P1318" s="3"/>
      <c r="Q1318" s="3"/>
    </row>
    <row r="1319" spans="7:17">
      <c r="G1319" s="1"/>
      <c r="H1319" s="1"/>
      <c r="I1319" s="1"/>
      <c r="J1319" s="1"/>
      <c r="K1319" s="1"/>
      <c r="L1319" s="1"/>
      <c r="M1319" s="1"/>
      <c r="N1319" s="3"/>
      <c r="O1319" s="3"/>
      <c r="P1319" s="3"/>
      <c r="Q1319" s="3"/>
    </row>
    <row r="1320" spans="7:17">
      <c r="G1320" s="1"/>
      <c r="H1320" s="1"/>
      <c r="I1320" s="1"/>
      <c r="J1320" s="1"/>
      <c r="K1320" s="1"/>
      <c r="L1320" s="1"/>
      <c r="M1320" s="1"/>
      <c r="N1320" s="3"/>
      <c r="O1320" s="3"/>
      <c r="P1320" s="3"/>
      <c r="Q1320" s="3"/>
    </row>
    <row r="1321" spans="7:17">
      <c r="G1321" s="1"/>
      <c r="H1321" s="1"/>
      <c r="I1321" s="1"/>
      <c r="J1321" s="1"/>
      <c r="K1321" s="1"/>
      <c r="L1321" s="1"/>
      <c r="M1321" s="1"/>
      <c r="N1321" s="3"/>
      <c r="O1321" s="3"/>
      <c r="P1321" s="3"/>
      <c r="Q1321" s="3"/>
    </row>
    <row r="1322" spans="7:17">
      <c r="G1322" s="1"/>
      <c r="H1322" s="1"/>
      <c r="I1322" s="1"/>
      <c r="J1322" s="1"/>
      <c r="K1322" s="1"/>
      <c r="L1322" s="1"/>
      <c r="M1322" s="1"/>
      <c r="N1322" s="3"/>
      <c r="O1322" s="3"/>
      <c r="P1322" s="3"/>
      <c r="Q1322" s="3"/>
    </row>
    <row r="1323" spans="7:17">
      <c r="G1323" s="1"/>
      <c r="H1323" s="1"/>
      <c r="I1323" s="1"/>
      <c r="J1323" s="1"/>
      <c r="K1323" s="1"/>
      <c r="L1323" s="1"/>
      <c r="M1323" s="1"/>
      <c r="N1323" s="3"/>
      <c r="O1323" s="3"/>
      <c r="P1323" s="3"/>
      <c r="Q1323" s="3"/>
    </row>
    <row r="1324" spans="7:17">
      <c r="G1324" s="1"/>
      <c r="H1324" s="1"/>
      <c r="I1324" s="1"/>
      <c r="J1324" s="1"/>
      <c r="K1324" s="1"/>
      <c r="L1324" s="1"/>
      <c r="M1324" s="1"/>
      <c r="N1324" s="3"/>
      <c r="O1324" s="3"/>
      <c r="P1324" s="3"/>
      <c r="Q1324" s="3"/>
    </row>
    <row r="1325" spans="7:17">
      <c r="G1325" s="1"/>
      <c r="H1325" s="1"/>
      <c r="I1325" s="1"/>
      <c r="J1325" s="1"/>
      <c r="K1325" s="1"/>
      <c r="L1325" s="1"/>
      <c r="M1325" s="1"/>
      <c r="N1325" s="3"/>
      <c r="O1325" s="3"/>
      <c r="P1325" s="3"/>
      <c r="Q1325" s="3"/>
    </row>
    <row r="1326" spans="7:17">
      <c r="G1326" s="1"/>
      <c r="H1326" s="1"/>
      <c r="I1326" s="1"/>
      <c r="J1326" s="1"/>
      <c r="K1326" s="1"/>
      <c r="L1326" s="1"/>
      <c r="M1326" s="1"/>
      <c r="N1326" s="3"/>
      <c r="O1326" s="3"/>
      <c r="P1326" s="3"/>
      <c r="Q1326" s="3"/>
    </row>
    <row r="1327" spans="7:17">
      <c r="G1327" s="1"/>
      <c r="H1327" s="1"/>
      <c r="I1327" s="1"/>
      <c r="J1327" s="1"/>
      <c r="K1327" s="1"/>
      <c r="L1327" s="1"/>
      <c r="M1327" s="1"/>
      <c r="N1327" s="3"/>
      <c r="O1327" s="3"/>
      <c r="P1327" s="3"/>
      <c r="Q1327" s="3"/>
    </row>
    <row r="1328" spans="7:17">
      <c r="G1328" s="1"/>
      <c r="H1328" s="1"/>
      <c r="I1328" s="1"/>
      <c r="J1328" s="1"/>
      <c r="K1328" s="1"/>
      <c r="L1328" s="1"/>
      <c r="M1328" s="1"/>
      <c r="N1328" s="3"/>
      <c r="O1328" s="3"/>
      <c r="P1328" s="3"/>
      <c r="Q1328" s="3"/>
    </row>
    <row r="1329" spans="7:17">
      <c r="G1329" s="1"/>
      <c r="H1329" s="1"/>
      <c r="I1329" s="1"/>
      <c r="J1329" s="1"/>
      <c r="K1329" s="1"/>
      <c r="L1329" s="1"/>
      <c r="M1329" s="1"/>
      <c r="N1329" s="3"/>
      <c r="O1329" s="3"/>
      <c r="P1329" s="3"/>
      <c r="Q1329" s="3"/>
    </row>
    <row r="1330" spans="7:17">
      <c r="G1330" s="1"/>
      <c r="H1330" s="1"/>
      <c r="I1330" s="1"/>
      <c r="J1330" s="1"/>
      <c r="K1330" s="1"/>
      <c r="L1330" s="1"/>
      <c r="M1330" s="1"/>
      <c r="N1330" s="3"/>
      <c r="O1330" s="3"/>
      <c r="P1330" s="3"/>
      <c r="Q1330" s="3"/>
    </row>
    <row r="1331" spans="7:17">
      <c r="G1331" s="1"/>
      <c r="H1331" s="1"/>
      <c r="I1331" s="1"/>
      <c r="J1331" s="1"/>
      <c r="K1331" s="1"/>
      <c r="L1331" s="1"/>
      <c r="M1331" s="1"/>
      <c r="N1331" s="3"/>
      <c r="O1331" s="3"/>
      <c r="P1331" s="3"/>
      <c r="Q1331" s="3"/>
    </row>
    <row r="1332" spans="7:17">
      <c r="G1332" s="1"/>
      <c r="H1332" s="1"/>
      <c r="I1332" s="1"/>
      <c r="J1332" s="1"/>
      <c r="K1332" s="1"/>
      <c r="L1332" s="1"/>
      <c r="M1332" s="1"/>
      <c r="N1332" s="3"/>
      <c r="O1332" s="3"/>
      <c r="P1332" s="3"/>
      <c r="Q1332" s="3"/>
    </row>
    <row r="1333" spans="7:17">
      <c r="G1333" s="1"/>
      <c r="H1333" s="1"/>
      <c r="I1333" s="1"/>
      <c r="J1333" s="1"/>
      <c r="K1333" s="1"/>
      <c r="L1333" s="1"/>
      <c r="M1333" s="1"/>
      <c r="N1333" s="3"/>
      <c r="O1333" s="3"/>
      <c r="P1333" s="3"/>
      <c r="Q1333" s="3"/>
    </row>
    <row r="1334" spans="7:17">
      <c r="G1334" s="1"/>
      <c r="H1334" s="1"/>
      <c r="I1334" s="1"/>
      <c r="J1334" s="1"/>
      <c r="K1334" s="1"/>
      <c r="L1334" s="1"/>
      <c r="M1334" s="1"/>
      <c r="N1334" s="3"/>
      <c r="O1334" s="3"/>
      <c r="P1334" s="3"/>
      <c r="Q1334" s="3"/>
    </row>
    <row r="1335" spans="7:17">
      <c r="G1335" s="1"/>
      <c r="H1335" s="1"/>
      <c r="I1335" s="1"/>
      <c r="J1335" s="1"/>
      <c r="K1335" s="1"/>
      <c r="L1335" s="1"/>
      <c r="M1335" s="1"/>
      <c r="N1335" s="3"/>
      <c r="O1335" s="3"/>
      <c r="P1335" s="3"/>
      <c r="Q1335" s="3"/>
    </row>
    <row r="1336" spans="7:17">
      <c r="G1336" s="1"/>
      <c r="H1336" s="1"/>
      <c r="I1336" s="1"/>
      <c r="J1336" s="1"/>
      <c r="K1336" s="1"/>
      <c r="L1336" s="1"/>
      <c r="M1336" s="1"/>
      <c r="N1336" s="3"/>
      <c r="O1336" s="3"/>
      <c r="P1336" s="3"/>
      <c r="Q1336" s="3"/>
    </row>
    <row r="1337" spans="7:17">
      <c r="G1337" s="1"/>
      <c r="H1337" s="1"/>
      <c r="I1337" s="1"/>
      <c r="J1337" s="1"/>
      <c r="K1337" s="1"/>
      <c r="L1337" s="1"/>
      <c r="M1337" s="1"/>
      <c r="N1337" s="3"/>
      <c r="O1337" s="3"/>
      <c r="P1337" s="3"/>
      <c r="Q1337" s="3"/>
    </row>
    <row r="1338" spans="7:17">
      <c r="G1338" s="1"/>
      <c r="H1338" s="1"/>
      <c r="I1338" s="1"/>
      <c r="J1338" s="1"/>
      <c r="K1338" s="1"/>
      <c r="L1338" s="1"/>
      <c r="M1338" s="1"/>
      <c r="N1338" s="3"/>
      <c r="O1338" s="3"/>
      <c r="P1338" s="3"/>
      <c r="Q1338" s="3"/>
    </row>
    <row r="1339" spans="7:17">
      <c r="G1339" s="1"/>
      <c r="H1339" s="1"/>
      <c r="I1339" s="1"/>
      <c r="J1339" s="1"/>
      <c r="K1339" s="1"/>
      <c r="L1339" s="1"/>
      <c r="M1339" s="1"/>
      <c r="N1339" s="3"/>
      <c r="O1339" s="3"/>
      <c r="P1339" s="3"/>
      <c r="Q1339" s="3"/>
    </row>
    <row r="1340" spans="7:17">
      <c r="G1340" s="1"/>
      <c r="H1340" s="1"/>
      <c r="I1340" s="1"/>
      <c r="J1340" s="1"/>
      <c r="K1340" s="1"/>
      <c r="L1340" s="1"/>
      <c r="M1340" s="1"/>
      <c r="N1340" s="3"/>
      <c r="O1340" s="3"/>
      <c r="P1340" s="3"/>
      <c r="Q1340" s="3"/>
    </row>
    <row r="1341" spans="7:17">
      <c r="G1341" s="1"/>
      <c r="H1341" s="1"/>
      <c r="I1341" s="1"/>
      <c r="J1341" s="1"/>
      <c r="K1341" s="1"/>
      <c r="L1341" s="1"/>
      <c r="M1341" s="1"/>
      <c r="N1341" s="3"/>
      <c r="O1341" s="3"/>
      <c r="P1341" s="3"/>
      <c r="Q1341" s="3"/>
    </row>
    <row r="1342" spans="7:17">
      <c r="G1342" s="1"/>
      <c r="H1342" s="1"/>
      <c r="I1342" s="1"/>
      <c r="J1342" s="1"/>
      <c r="K1342" s="1"/>
      <c r="L1342" s="1"/>
      <c r="M1342" s="1"/>
      <c r="N1342" s="3"/>
      <c r="O1342" s="3"/>
      <c r="P1342" s="3"/>
      <c r="Q1342" s="3"/>
    </row>
    <row r="1343" spans="7:17">
      <c r="G1343" s="1"/>
      <c r="H1343" s="1"/>
      <c r="I1343" s="1"/>
      <c r="J1343" s="1"/>
      <c r="K1343" s="1"/>
      <c r="L1343" s="1"/>
      <c r="M1343" s="1"/>
      <c r="N1343" s="3"/>
      <c r="O1343" s="3"/>
      <c r="P1343" s="3"/>
      <c r="Q1343" s="3"/>
    </row>
    <row r="1344" spans="7:17">
      <c r="G1344" s="1"/>
      <c r="H1344" s="1"/>
      <c r="I1344" s="1"/>
      <c r="J1344" s="1"/>
      <c r="K1344" s="1"/>
      <c r="L1344" s="1"/>
      <c r="M1344" s="1"/>
      <c r="N1344" s="3"/>
      <c r="O1344" s="3"/>
      <c r="P1344" s="3"/>
      <c r="Q1344" s="3"/>
    </row>
    <row r="1345" spans="7:17">
      <c r="G1345" s="1"/>
      <c r="H1345" s="1"/>
      <c r="I1345" s="1"/>
      <c r="J1345" s="1"/>
      <c r="K1345" s="1"/>
      <c r="L1345" s="1"/>
      <c r="M1345" s="1"/>
      <c r="N1345" s="3"/>
      <c r="O1345" s="3"/>
      <c r="P1345" s="3"/>
      <c r="Q1345" s="3"/>
    </row>
    <row r="1346" spans="7:17">
      <c r="G1346" s="1"/>
      <c r="H1346" s="1"/>
      <c r="I1346" s="1"/>
      <c r="J1346" s="1"/>
      <c r="K1346" s="1"/>
      <c r="L1346" s="1"/>
      <c r="M1346" s="1"/>
      <c r="N1346" s="3"/>
      <c r="O1346" s="3"/>
      <c r="P1346" s="3"/>
      <c r="Q1346" s="3"/>
    </row>
    <row r="1347" spans="7:17">
      <c r="G1347" s="1"/>
      <c r="H1347" s="1"/>
      <c r="I1347" s="1"/>
      <c r="J1347" s="1"/>
      <c r="K1347" s="1"/>
      <c r="L1347" s="1"/>
      <c r="M1347" s="1"/>
      <c r="N1347" s="3"/>
      <c r="O1347" s="3"/>
      <c r="P1347" s="3"/>
      <c r="Q1347" s="3"/>
    </row>
    <row r="1348" spans="7:17">
      <c r="G1348" s="1"/>
      <c r="H1348" s="1"/>
      <c r="I1348" s="1"/>
      <c r="J1348" s="1"/>
      <c r="K1348" s="1"/>
      <c r="L1348" s="1"/>
      <c r="M1348" s="1"/>
      <c r="N1348" s="3"/>
      <c r="O1348" s="3"/>
      <c r="P1348" s="3"/>
      <c r="Q1348" s="3"/>
    </row>
    <row r="1349" spans="7:17">
      <c r="G1349" s="1"/>
      <c r="H1349" s="1"/>
      <c r="I1349" s="1"/>
      <c r="J1349" s="1"/>
      <c r="K1349" s="1"/>
      <c r="L1349" s="1"/>
      <c r="M1349" s="1"/>
      <c r="N1349" s="3"/>
      <c r="O1349" s="3"/>
      <c r="P1349" s="3"/>
      <c r="Q1349" s="3"/>
    </row>
    <row r="1350" spans="7:17">
      <c r="G1350" s="1"/>
      <c r="H1350" s="1"/>
      <c r="I1350" s="1"/>
      <c r="J1350" s="1"/>
      <c r="K1350" s="1"/>
      <c r="L1350" s="1"/>
      <c r="M1350" s="1"/>
      <c r="N1350" s="3"/>
      <c r="O1350" s="3"/>
      <c r="P1350" s="3"/>
      <c r="Q1350" s="3"/>
    </row>
    <row r="1351" spans="7:17">
      <c r="G1351" s="1"/>
      <c r="H1351" s="1"/>
      <c r="I1351" s="1"/>
      <c r="J1351" s="1"/>
      <c r="K1351" s="1"/>
      <c r="L1351" s="1"/>
      <c r="M1351" s="1"/>
      <c r="N1351" s="3"/>
      <c r="O1351" s="3"/>
      <c r="P1351" s="3"/>
      <c r="Q1351" s="3"/>
    </row>
    <row r="1352" spans="7:17">
      <c r="G1352" s="1"/>
      <c r="H1352" s="1"/>
      <c r="I1352" s="1"/>
      <c r="J1352" s="1"/>
      <c r="K1352" s="1"/>
      <c r="L1352" s="1"/>
      <c r="M1352" s="1"/>
      <c r="N1352" s="3"/>
      <c r="O1352" s="3"/>
      <c r="P1352" s="3"/>
      <c r="Q1352" s="3"/>
    </row>
    <row r="1353" spans="7:17">
      <c r="G1353" s="1"/>
      <c r="H1353" s="1"/>
      <c r="I1353" s="1"/>
      <c r="J1353" s="1"/>
      <c r="K1353" s="1"/>
      <c r="L1353" s="1"/>
      <c r="M1353" s="1"/>
      <c r="N1353" s="3"/>
      <c r="O1353" s="3"/>
      <c r="P1353" s="3"/>
      <c r="Q1353" s="3"/>
    </row>
    <row r="1354" spans="7:17">
      <c r="G1354" s="1"/>
      <c r="H1354" s="1"/>
      <c r="I1354" s="1"/>
      <c r="J1354" s="1"/>
      <c r="K1354" s="1"/>
      <c r="L1354" s="1"/>
      <c r="M1354" s="1"/>
      <c r="N1354" s="3"/>
      <c r="O1354" s="3"/>
      <c r="P1354" s="3"/>
      <c r="Q1354" s="3"/>
    </row>
    <row r="1355" spans="7:17">
      <c r="G1355" s="1"/>
      <c r="H1355" s="1"/>
      <c r="I1355" s="1"/>
      <c r="J1355" s="1"/>
      <c r="K1355" s="1"/>
      <c r="L1355" s="1"/>
      <c r="M1355" s="1"/>
      <c r="N1355" s="3"/>
      <c r="O1355" s="3"/>
      <c r="P1355" s="3"/>
      <c r="Q1355" s="3"/>
    </row>
    <row r="1356" spans="7:17">
      <c r="G1356" s="1"/>
      <c r="H1356" s="1"/>
      <c r="I1356" s="1"/>
      <c r="J1356" s="1"/>
      <c r="K1356" s="1"/>
      <c r="L1356" s="1"/>
      <c r="M1356" s="1"/>
      <c r="N1356" s="3"/>
      <c r="O1356" s="3"/>
      <c r="P1356" s="3"/>
      <c r="Q1356" s="3"/>
    </row>
    <row r="1357" spans="7:17">
      <c r="G1357" s="1"/>
      <c r="H1357" s="1"/>
      <c r="I1357" s="1"/>
      <c r="J1357" s="1"/>
      <c r="K1357" s="1"/>
      <c r="L1357" s="1"/>
      <c r="M1357" s="1"/>
      <c r="N1357" s="3"/>
      <c r="O1357" s="3"/>
      <c r="P1357" s="3"/>
      <c r="Q1357" s="3"/>
    </row>
    <row r="1358" spans="7:17">
      <c r="G1358" s="1"/>
      <c r="H1358" s="1"/>
      <c r="I1358" s="1"/>
      <c r="J1358" s="1"/>
      <c r="K1358" s="1"/>
      <c r="L1358" s="1"/>
      <c r="M1358" s="1"/>
      <c r="N1358" s="3"/>
      <c r="O1358" s="3"/>
      <c r="P1358" s="3"/>
      <c r="Q1358" s="3"/>
    </row>
    <row r="1359" spans="7:17">
      <c r="G1359" s="1"/>
      <c r="H1359" s="1"/>
      <c r="I1359" s="1"/>
      <c r="J1359" s="1"/>
      <c r="K1359" s="1"/>
      <c r="L1359" s="1"/>
      <c r="M1359" s="1"/>
      <c r="N1359" s="3"/>
      <c r="O1359" s="3"/>
      <c r="P1359" s="3"/>
      <c r="Q1359" s="3"/>
    </row>
    <row r="1360" spans="7:17">
      <c r="G1360" s="1"/>
      <c r="H1360" s="1"/>
      <c r="I1360" s="1"/>
      <c r="J1360" s="1"/>
      <c r="K1360" s="1"/>
      <c r="L1360" s="1"/>
      <c r="M1360" s="1"/>
      <c r="N1360" s="3"/>
      <c r="O1360" s="3"/>
      <c r="P1360" s="3"/>
      <c r="Q1360" s="3"/>
    </row>
    <row r="1361" spans="7:17">
      <c r="G1361" s="1"/>
      <c r="H1361" s="1"/>
      <c r="I1361" s="1"/>
      <c r="J1361" s="1"/>
      <c r="K1361" s="1"/>
      <c r="L1361" s="1"/>
      <c r="M1361" s="1"/>
      <c r="N1361" s="3"/>
      <c r="O1361" s="3"/>
      <c r="P1361" s="3"/>
      <c r="Q1361" s="3"/>
    </row>
    <row r="1362" spans="7:17">
      <c r="G1362" s="1"/>
      <c r="H1362" s="1"/>
      <c r="I1362" s="1"/>
      <c r="J1362" s="1"/>
      <c r="K1362" s="1"/>
      <c r="L1362" s="1"/>
      <c r="M1362" s="1"/>
      <c r="N1362" s="3"/>
      <c r="O1362" s="3"/>
      <c r="P1362" s="3"/>
      <c r="Q1362" s="3"/>
    </row>
    <row r="1363" spans="7:17">
      <c r="G1363" s="1"/>
      <c r="H1363" s="1"/>
      <c r="I1363" s="1"/>
      <c r="J1363" s="1"/>
      <c r="K1363" s="1"/>
      <c r="L1363" s="1"/>
      <c r="M1363" s="1"/>
      <c r="N1363" s="3"/>
      <c r="O1363" s="3"/>
      <c r="P1363" s="3"/>
      <c r="Q1363" s="3"/>
    </row>
    <row r="1364" spans="7:17">
      <c r="G1364" s="1"/>
      <c r="H1364" s="1"/>
      <c r="I1364" s="1"/>
      <c r="J1364" s="1"/>
      <c r="K1364" s="1"/>
      <c r="L1364" s="1"/>
      <c r="M1364" s="1"/>
      <c r="N1364" s="3"/>
      <c r="O1364" s="3"/>
      <c r="P1364" s="3"/>
      <c r="Q1364" s="3"/>
    </row>
    <row r="1365" spans="7:17">
      <c r="G1365" s="1"/>
      <c r="H1365" s="1"/>
      <c r="I1365" s="1"/>
      <c r="J1365" s="1"/>
      <c r="K1365" s="1"/>
      <c r="L1365" s="1"/>
      <c r="M1365" s="1"/>
      <c r="N1365" s="3"/>
      <c r="O1365" s="3"/>
      <c r="P1365" s="3"/>
      <c r="Q1365" s="3"/>
    </row>
    <row r="1366" spans="7:17">
      <c r="G1366" s="1"/>
      <c r="H1366" s="1"/>
      <c r="I1366" s="1"/>
      <c r="J1366" s="1"/>
      <c r="K1366" s="1"/>
      <c r="L1366" s="1"/>
      <c r="M1366" s="1"/>
      <c r="N1366" s="3"/>
      <c r="O1366" s="3"/>
      <c r="P1366" s="3"/>
      <c r="Q1366" s="3"/>
    </row>
    <row r="1367" spans="7:17">
      <c r="G1367" s="1"/>
      <c r="H1367" s="1"/>
      <c r="I1367" s="1"/>
      <c r="J1367" s="1"/>
      <c r="K1367" s="1"/>
      <c r="L1367" s="1"/>
      <c r="M1367" s="1"/>
      <c r="N1367" s="3"/>
      <c r="O1367" s="3"/>
      <c r="P1367" s="3"/>
      <c r="Q1367" s="3"/>
    </row>
    <row r="1368" spans="7:17">
      <c r="G1368" s="1"/>
      <c r="H1368" s="1"/>
      <c r="I1368" s="1"/>
      <c r="J1368" s="1"/>
      <c r="K1368" s="1"/>
      <c r="L1368" s="1"/>
      <c r="M1368" s="1"/>
      <c r="N1368" s="3"/>
      <c r="O1368" s="3"/>
      <c r="P1368" s="3"/>
      <c r="Q1368" s="3"/>
    </row>
    <row r="1369" spans="7:17">
      <c r="G1369" s="1"/>
      <c r="H1369" s="1"/>
      <c r="I1369" s="1"/>
      <c r="J1369" s="1"/>
      <c r="K1369" s="1"/>
      <c r="L1369" s="1"/>
      <c r="M1369" s="1"/>
      <c r="N1369" s="3"/>
      <c r="O1369" s="3"/>
      <c r="P1369" s="3"/>
      <c r="Q1369" s="3"/>
    </row>
    <row r="1370" spans="7:17">
      <c r="G1370" s="1"/>
      <c r="H1370" s="1"/>
      <c r="I1370" s="1"/>
      <c r="J1370" s="1"/>
      <c r="K1370" s="1"/>
      <c r="L1370" s="1"/>
      <c r="M1370" s="1"/>
      <c r="N1370" s="3"/>
      <c r="O1370" s="3"/>
      <c r="P1370" s="3"/>
      <c r="Q1370" s="3"/>
    </row>
    <row r="1371" spans="7:17">
      <c r="G1371" s="1"/>
      <c r="H1371" s="1"/>
      <c r="I1371" s="1"/>
      <c r="J1371" s="1"/>
      <c r="K1371" s="1"/>
      <c r="L1371" s="1"/>
      <c r="M1371" s="1"/>
      <c r="N1371" s="3"/>
      <c r="O1371" s="3"/>
      <c r="P1371" s="3"/>
      <c r="Q1371" s="3"/>
    </row>
    <row r="1372" spans="7:17">
      <c r="G1372" s="1"/>
      <c r="H1372" s="1"/>
      <c r="I1372" s="1"/>
      <c r="J1372" s="1"/>
      <c r="K1372" s="1"/>
      <c r="L1372" s="1"/>
      <c r="M1372" s="1"/>
      <c r="N1372" s="3"/>
      <c r="O1372" s="3"/>
      <c r="P1372" s="3"/>
      <c r="Q1372" s="3"/>
    </row>
    <row r="1373" spans="7:17">
      <c r="G1373" s="1"/>
      <c r="H1373" s="1"/>
      <c r="I1373" s="1"/>
      <c r="J1373" s="1"/>
      <c r="K1373" s="1"/>
      <c r="L1373" s="1"/>
      <c r="M1373" s="1"/>
      <c r="N1373" s="3"/>
      <c r="O1373" s="3"/>
      <c r="P1373" s="3"/>
      <c r="Q1373" s="3"/>
    </row>
    <row r="1374" spans="7:17">
      <c r="G1374" s="1"/>
      <c r="H1374" s="1"/>
      <c r="I1374" s="1"/>
      <c r="J1374" s="1"/>
      <c r="K1374" s="1"/>
      <c r="L1374" s="1"/>
      <c r="M1374" s="1"/>
      <c r="N1374" s="3"/>
      <c r="O1374" s="3"/>
      <c r="P1374" s="3"/>
      <c r="Q1374" s="3"/>
    </row>
    <row r="1375" spans="7:17">
      <c r="G1375" s="1"/>
      <c r="H1375" s="1"/>
      <c r="I1375" s="1"/>
      <c r="J1375" s="1"/>
      <c r="K1375" s="1"/>
      <c r="L1375" s="1"/>
      <c r="M1375" s="1"/>
      <c r="N1375" s="3"/>
      <c r="O1375" s="3"/>
      <c r="P1375" s="3"/>
      <c r="Q1375" s="3"/>
    </row>
    <row r="1376" spans="7:17">
      <c r="G1376" s="1"/>
      <c r="H1376" s="1"/>
      <c r="I1376" s="1"/>
      <c r="J1376" s="1"/>
      <c r="K1376" s="1"/>
      <c r="L1376" s="1"/>
      <c r="M1376" s="1"/>
      <c r="N1376" s="3"/>
      <c r="O1376" s="3"/>
      <c r="P1376" s="3"/>
      <c r="Q1376" s="3"/>
    </row>
    <row r="1377" spans="7:17">
      <c r="G1377" s="1"/>
      <c r="H1377" s="1"/>
      <c r="I1377" s="1"/>
      <c r="J1377" s="1"/>
      <c r="K1377" s="1"/>
      <c r="L1377" s="1"/>
      <c r="M1377" s="1"/>
      <c r="N1377" s="3"/>
      <c r="O1377" s="3"/>
      <c r="P1377" s="3"/>
      <c r="Q1377" s="3"/>
    </row>
    <row r="1378" spans="7:17">
      <c r="G1378" s="1"/>
      <c r="H1378" s="1"/>
      <c r="I1378" s="1"/>
      <c r="J1378" s="1"/>
      <c r="K1378" s="1"/>
      <c r="L1378" s="1"/>
      <c r="M1378" s="1"/>
      <c r="N1378" s="3"/>
      <c r="O1378" s="3"/>
      <c r="P1378" s="3"/>
      <c r="Q1378" s="3"/>
    </row>
    <row r="1379" spans="7:17">
      <c r="G1379" s="1"/>
      <c r="H1379" s="1"/>
      <c r="I1379" s="1"/>
      <c r="J1379" s="1"/>
      <c r="K1379" s="1"/>
      <c r="L1379" s="1"/>
      <c r="M1379" s="1"/>
      <c r="N1379" s="3"/>
      <c r="O1379" s="3"/>
      <c r="P1379" s="3"/>
      <c r="Q1379" s="3"/>
    </row>
    <row r="1380" spans="7:17">
      <c r="G1380" s="1"/>
      <c r="H1380" s="1"/>
      <c r="I1380" s="1"/>
      <c r="J1380" s="1"/>
      <c r="K1380" s="1"/>
      <c r="L1380" s="1"/>
      <c r="M1380" s="1"/>
      <c r="N1380" s="3"/>
      <c r="O1380" s="3"/>
      <c r="P1380" s="3"/>
      <c r="Q1380" s="3"/>
    </row>
    <row r="1381" spans="7:17">
      <c r="G1381" s="1"/>
      <c r="H1381" s="1"/>
      <c r="I1381" s="1"/>
      <c r="J1381" s="1"/>
      <c r="K1381" s="1"/>
      <c r="L1381" s="1"/>
      <c r="M1381" s="1"/>
      <c r="N1381" s="3"/>
      <c r="O1381" s="3"/>
      <c r="P1381" s="3"/>
      <c r="Q1381" s="3"/>
    </row>
    <row r="1382" spans="7:17">
      <c r="G1382" s="1"/>
      <c r="H1382" s="1"/>
      <c r="I1382" s="1"/>
      <c r="J1382" s="1"/>
      <c r="K1382" s="1"/>
      <c r="L1382" s="1"/>
      <c r="M1382" s="1"/>
      <c r="N1382" s="3"/>
      <c r="O1382" s="3"/>
      <c r="P1382" s="3"/>
      <c r="Q1382" s="3"/>
    </row>
    <row r="1383" spans="7:17">
      <c r="G1383" s="1"/>
      <c r="H1383" s="1"/>
      <c r="I1383" s="1"/>
      <c r="J1383" s="1"/>
      <c r="K1383" s="1"/>
      <c r="L1383" s="1"/>
      <c r="M1383" s="1"/>
      <c r="N1383" s="3"/>
      <c r="O1383" s="3"/>
      <c r="P1383" s="3"/>
      <c r="Q1383" s="3"/>
    </row>
    <row r="1384" spans="7:17">
      <c r="G1384" s="1"/>
      <c r="H1384" s="1"/>
      <c r="I1384" s="1"/>
      <c r="J1384" s="1"/>
      <c r="K1384" s="1"/>
      <c r="L1384" s="1"/>
      <c r="M1384" s="1"/>
      <c r="N1384" s="3"/>
      <c r="O1384" s="3"/>
      <c r="P1384" s="3"/>
      <c r="Q1384" s="3"/>
    </row>
    <row r="1385" spans="7:17">
      <c r="G1385" s="1"/>
      <c r="H1385" s="1"/>
      <c r="I1385" s="1"/>
      <c r="J1385" s="1"/>
      <c r="K1385" s="1"/>
      <c r="L1385" s="1"/>
      <c r="M1385" s="1"/>
      <c r="N1385" s="3"/>
      <c r="O1385" s="3"/>
      <c r="P1385" s="3"/>
      <c r="Q1385" s="3"/>
    </row>
    <row r="1386" spans="7:17">
      <c r="G1386" s="1"/>
      <c r="H1386" s="1"/>
      <c r="I1386" s="1"/>
      <c r="J1386" s="1"/>
      <c r="K1386" s="1"/>
      <c r="L1386" s="1"/>
      <c r="M1386" s="1"/>
      <c r="N1386" s="3"/>
      <c r="O1386" s="3"/>
      <c r="P1386" s="3"/>
      <c r="Q1386" s="3"/>
    </row>
    <row r="1387" spans="7:17">
      <c r="G1387" s="1"/>
      <c r="H1387" s="1"/>
      <c r="I1387" s="1"/>
      <c r="J1387" s="1"/>
      <c r="K1387" s="1"/>
      <c r="L1387" s="1"/>
      <c r="M1387" s="1"/>
      <c r="N1387" s="3"/>
      <c r="O1387" s="3"/>
      <c r="P1387" s="3"/>
      <c r="Q1387" s="3"/>
    </row>
    <row r="1388" spans="7:17">
      <c r="G1388" s="1"/>
      <c r="H1388" s="1"/>
      <c r="I1388" s="1"/>
      <c r="J1388" s="1"/>
      <c r="K1388" s="1"/>
      <c r="L1388" s="1"/>
      <c r="M1388" s="1"/>
      <c r="N1388" s="3"/>
      <c r="O1388" s="3"/>
      <c r="P1388" s="3"/>
      <c r="Q1388" s="3"/>
    </row>
    <row r="1389" spans="7:17">
      <c r="G1389" s="1"/>
      <c r="H1389" s="1"/>
      <c r="I1389" s="1"/>
      <c r="J1389" s="1"/>
      <c r="K1389" s="1"/>
      <c r="L1389" s="1"/>
      <c r="M1389" s="1"/>
      <c r="N1389" s="3"/>
      <c r="O1389" s="3"/>
      <c r="P1389" s="3"/>
      <c r="Q1389" s="3"/>
    </row>
    <row r="1390" spans="7:17">
      <c r="G1390" s="1"/>
      <c r="H1390" s="1"/>
      <c r="I1390" s="1"/>
      <c r="J1390" s="1"/>
      <c r="K1390" s="1"/>
      <c r="L1390" s="1"/>
      <c r="M1390" s="1"/>
      <c r="N1390" s="3"/>
      <c r="O1390" s="3"/>
      <c r="P1390" s="3"/>
      <c r="Q1390" s="3"/>
    </row>
    <row r="1391" spans="7:17">
      <c r="G1391" s="1"/>
      <c r="H1391" s="1"/>
      <c r="I1391" s="1"/>
      <c r="J1391" s="1"/>
      <c r="K1391" s="1"/>
      <c r="L1391" s="1"/>
      <c r="M1391" s="1"/>
      <c r="N1391" s="3"/>
      <c r="O1391" s="3"/>
      <c r="P1391" s="3"/>
      <c r="Q1391" s="3"/>
    </row>
    <row r="1392" spans="7:17">
      <c r="G1392" s="1"/>
      <c r="H1392" s="1"/>
      <c r="I1392" s="1"/>
      <c r="J1392" s="1"/>
      <c r="K1392" s="1"/>
      <c r="L1392" s="1"/>
      <c r="M1392" s="1"/>
      <c r="N1392" s="3"/>
      <c r="O1392" s="3"/>
      <c r="P1392" s="3"/>
      <c r="Q1392" s="3"/>
    </row>
    <row r="1393" spans="7:17">
      <c r="G1393" s="1"/>
      <c r="H1393" s="1"/>
      <c r="I1393" s="1"/>
      <c r="J1393" s="1"/>
      <c r="K1393" s="1"/>
      <c r="L1393" s="1"/>
      <c r="M1393" s="1"/>
      <c r="N1393" s="3"/>
      <c r="O1393" s="3"/>
      <c r="P1393" s="3"/>
      <c r="Q1393" s="3"/>
    </row>
    <row r="1394" spans="7:17">
      <c r="G1394" s="1"/>
      <c r="H1394" s="1"/>
      <c r="I1394" s="1"/>
      <c r="J1394" s="1"/>
      <c r="K1394" s="1"/>
      <c r="L1394" s="1"/>
      <c r="M1394" s="1"/>
      <c r="N1394" s="3"/>
      <c r="O1394" s="3"/>
      <c r="P1394" s="3"/>
      <c r="Q1394" s="3"/>
    </row>
    <row r="1395" spans="7:17">
      <c r="G1395" s="1"/>
      <c r="H1395" s="1"/>
      <c r="I1395" s="1"/>
      <c r="J1395" s="1"/>
      <c r="K1395" s="1"/>
      <c r="L1395" s="1"/>
      <c r="M1395" s="1"/>
      <c r="N1395" s="3"/>
      <c r="O1395" s="3"/>
      <c r="P1395" s="3"/>
      <c r="Q1395" s="3"/>
    </row>
    <row r="1396" spans="7:17">
      <c r="G1396" s="1"/>
      <c r="H1396" s="1"/>
      <c r="I1396" s="1"/>
      <c r="J1396" s="1"/>
      <c r="K1396" s="1"/>
      <c r="L1396" s="1"/>
      <c r="M1396" s="1"/>
      <c r="N1396" s="3"/>
      <c r="O1396" s="3"/>
      <c r="P1396" s="3"/>
      <c r="Q1396" s="3"/>
    </row>
    <row r="1397" spans="7:17">
      <c r="G1397" s="1"/>
      <c r="H1397" s="1"/>
      <c r="I1397" s="1"/>
      <c r="J1397" s="1"/>
      <c r="K1397" s="1"/>
      <c r="L1397" s="1"/>
      <c r="M1397" s="1"/>
      <c r="N1397" s="3"/>
      <c r="O1397" s="3"/>
      <c r="P1397" s="3"/>
      <c r="Q1397" s="3"/>
    </row>
    <row r="1398" spans="7:17">
      <c r="G1398" s="1"/>
      <c r="H1398" s="1"/>
      <c r="I1398" s="1"/>
      <c r="J1398" s="1"/>
      <c r="K1398" s="1"/>
      <c r="L1398" s="1"/>
      <c r="M1398" s="1"/>
      <c r="N1398" s="3"/>
      <c r="O1398" s="3"/>
      <c r="P1398" s="3"/>
      <c r="Q1398" s="3"/>
    </row>
    <row r="1399" spans="7:17">
      <c r="G1399" s="1"/>
      <c r="H1399" s="1"/>
      <c r="I1399" s="1"/>
      <c r="J1399" s="1"/>
      <c r="K1399" s="1"/>
      <c r="L1399" s="1"/>
      <c r="M1399" s="1"/>
      <c r="N1399" s="3"/>
      <c r="O1399" s="3"/>
      <c r="P1399" s="3"/>
      <c r="Q1399" s="3"/>
    </row>
    <row r="1400" spans="7:17">
      <c r="G1400" s="1"/>
      <c r="H1400" s="1"/>
      <c r="I1400" s="1"/>
      <c r="J1400" s="1"/>
      <c r="K1400" s="1"/>
      <c r="L1400" s="1"/>
      <c r="M1400" s="1"/>
      <c r="N1400" s="3"/>
      <c r="O1400" s="3"/>
      <c r="P1400" s="3"/>
      <c r="Q1400" s="3"/>
    </row>
    <row r="1401" spans="7:17">
      <c r="G1401" s="1"/>
      <c r="H1401" s="1"/>
      <c r="I1401" s="1"/>
      <c r="J1401" s="1"/>
      <c r="K1401" s="1"/>
      <c r="L1401" s="1"/>
      <c r="M1401" s="1"/>
      <c r="N1401" s="3"/>
      <c r="O1401" s="3"/>
      <c r="P1401" s="3"/>
      <c r="Q1401" s="3"/>
    </row>
    <row r="1402" spans="7:17">
      <c r="G1402" s="1"/>
      <c r="H1402" s="1"/>
      <c r="I1402" s="1"/>
      <c r="J1402" s="1"/>
      <c r="K1402" s="1"/>
      <c r="L1402" s="1"/>
      <c r="M1402" s="1"/>
      <c r="N1402" s="3"/>
      <c r="O1402" s="3"/>
      <c r="P1402" s="3"/>
      <c r="Q1402" s="3"/>
    </row>
    <row r="1403" spans="7:17">
      <c r="G1403" s="1"/>
      <c r="H1403" s="1"/>
      <c r="I1403" s="1"/>
      <c r="J1403" s="1"/>
      <c r="K1403" s="1"/>
      <c r="L1403" s="1"/>
      <c r="M1403" s="1"/>
      <c r="N1403" s="3"/>
      <c r="O1403" s="3"/>
      <c r="P1403" s="3"/>
      <c r="Q1403" s="3"/>
    </row>
    <row r="1404" spans="7:17">
      <c r="G1404" s="1"/>
      <c r="H1404" s="1"/>
      <c r="I1404" s="1"/>
      <c r="J1404" s="1"/>
      <c r="K1404" s="1"/>
      <c r="L1404" s="1"/>
      <c r="M1404" s="1"/>
      <c r="N1404" s="3"/>
      <c r="O1404" s="3"/>
      <c r="P1404" s="3"/>
      <c r="Q1404" s="3"/>
    </row>
    <row r="1405" spans="7:17">
      <c r="G1405" s="1"/>
      <c r="H1405" s="1"/>
      <c r="I1405" s="1"/>
      <c r="J1405" s="1"/>
      <c r="K1405" s="1"/>
      <c r="L1405" s="1"/>
      <c r="M1405" s="1"/>
      <c r="N1405" s="3"/>
      <c r="O1405" s="3"/>
      <c r="P1405" s="3"/>
      <c r="Q1405" s="3"/>
    </row>
    <row r="1406" spans="7:17">
      <c r="G1406" s="1"/>
      <c r="H1406" s="1"/>
      <c r="I1406" s="1"/>
      <c r="J1406" s="1"/>
      <c r="K1406" s="1"/>
      <c r="L1406" s="1"/>
      <c r="M1406" s="1"/>
      <c r="N1406" s="3"/>
      <c r="O1406" s="3"/>
      <c r="P1406" s="3"/>
      <c r="Q1406" s="3"/>
    </row>
    <row r="1407" spans="7:17">
      <c r="G1407" s="1"/>
      <c r="H1407" s="1"/>
      <c r="I1407" s="1"/>
      <c r="J1407" s="1"/>
      <c r="K1407" s="1"/>
      <c r="L1407" s="1"/>
      <c r="M1407" s="1"/>
      <c r="N1407" s="3"/>
      <c r="O1407" s="3"/>
      <c r="P1407" s="3"/>
      <c r="Q1407" s="3"/>
    </row>
    <row r="1408" spans="7:17">
      <c r="G1408" s="1"/>
      <c r="H1408" s="1"/>
      <c r="I1408" s="1"/>
      <c r="J1408" s="1"/>
      <c r="K1408" s="1"/>
      <c r="L1408" s="1"/>
      <c r="M1408" s="1"/>
      <c r="N1408" s="3"/>
      <c r="O1408" s="3"/>
      <c r="P1408" s="3"/>
      <c r="Q1408" s="3"/>
    </row>
    <row r="1409" spans="7:17">
      <c r="G1409" s="1"/>
      <c r="H1409" s="1"/>
      <c r="I1409" s="1"/>
      <c r="J1409" s="1"/>
      <c r="K1409" s="1"/>
      <c r="L1409" s="1"/>
      <c r="M1409" s="1"/>
      <c r="N1409" s="3"/>
      <c r="O1409" s="3"/>
      <c r="P1409" s="3"/>
      <c r="Q1409" s="3"/>
    </row>
    <row r="1410" spans="7:17">
      <c r="G1410" s="1"/>
      <c r="H1410" s="1"/>
      <c r="I1410" s="1"/>
      <c r="J1410" s="1"/>
      <c r="K1410" s="1"/>
      <c r="L1410" s="1"/>
      <c r="M1410" s="1"/>
      <c r="N1410" s="3"/>
      <c r="O1410" s="3"/>
      <c r="P1410" s="3"/>
      <c r="Q1410" s="3"/>
    </row>
    <row r="1411" spans="7:17">
      <c r="G1411" s="1"/>
      <c r="H1411" s="1"/>
      <c r="I1411" s="1"/>
      <c r="J1411" s="1"/>
      <c r="K1411" s="1"/>
      <c r="L1411" s="1"/>
      <c r="M1411" s="1"/>
      <c r="N1411" s="3"/>
      <c r="O1411" s="3"/>
      <c r="P1411" s="3"/>
      <c r="Q1411" s="3"/>
    </row>
    <row r="1412" spans="7:17">
      <c r="G1412" s="1"/>
      <c r="H1412" s="1"/>
      <c r="I1412" s="1"/>
      <c r="J1412" s="1"/>
      <c r="K1412" s="1"/>
      <c r="L1412" s="1"/>
      <c r="M1412" s="1"/>
      <c r="N1412" s="3"/>
      <c r="O1412" s="3"/>
      <c r="P1412" s="3"/>
      <c r="Q1412" s="3"/>
    </row>
    <row r="1413" spans="7:17">
      <c r="G1413" s="1"/>
      <c r="H1413" s="1"/>
      <c r="I1413" s="1"/>
      <c r="J1413" s="1"/>
      <c r="K1413" s="1"/>
      <c r="L1413" s="1"/>
      <c r="M1413" s="1"/>
      <c r="N1413" s="3"/>
      <c r="O1413" s="3"/>
      <c r="P1413" s="3"/>
      <c r="Q1413" s="3"/>
    </row>
    <row r="1414" spans="7:17">
      <c r="G1414" s="1"/>
      <c r="H1414" s="1"/>
      <c r="I1414" s="1"/>
      <c r="J1414" s="1"/>
      <c r="K1414" s="1"/>
      <c r="L1414" s="1"/>
      <c r="M1414" s="1"/>
      <c r="N1414" s="3"/>
      <c r="O1414" s="3"/>
      <c r="P1414" s="3"/>
      <c r="Q1414" s="3"/>
    </row>
    <row r="1415" spans="7:17">
      <c r="G1415" s="1"/>
      <c r="H1415" s="1"/>
      <c r="I1415" s="1"/>
      <c r="J1415" s="1"/>
      <c r="K1415" s="1"/>
      <c r="L1415" s="1"/>
      <c r="M1415" s="1"/>
      <c r="N1415" s="3"/>
      <c r="O1415" s="3"/>
      <c r="P1415" s="3"/>
      <c r="Q1415" s="3"/>
    </row>
    <row r="1416" spans="7:17">
      <c r="G1416" s="1"/>
      <c r="H1416" s="1"/>
      <c r="I1416" s="1"/>
      <c r="J1416" s="1"/>
      <c r="K1416" s="1"/>
      <c r="L1416" s="1"/>
      <c r="M1416" s="1"/>
      <c r="N1416" s="3"/>
      <c r="O1416" s="3"/>
      <c r="P1416" s="3"/>
      <c r="Q1416" s="3"/>
    </row>
    <row r="1417" spans="7:17">
      <c r="G1417" s="1"/>
      <c r="H1417" s="1"/>
      <c r="I1417" s="1"/>
      <c r="J1417" s="1"/>
      <c r="K1417" s="1"/>
      <c r="L1417" s="1"/>
      <c r="M1417" s="1"/>
      <c r="N1417" s="3"/>
      <c r="O1417" s="3"/>
      <c r="P1417" s="3"/>
      <c r="Q1417" s="3"/>
    </row>
    <row r="1418" spans="7:17">
      <c r="G1418" s="1"/>
      <c r="H1418" s="1"/>
      <c r="I1418" s="1"/>
      <c r="J1418" s="1"/>
      <c r="K1418" s="1"/>
      <c r="L1418" s="1"/>
      <c r="M1418" s="1"/>
      <c r="N1418" s="3"/>
      <c r="O1418" s="3"/>
      <c r="P1418" s="3"/>
      <c r="Q1418" s="3"/>
    </row>
    <row r="1419" spans="7:17">
      <c r="G1419" s="1"/>
      <c r="H1419" s="1"/>
      <c r="I1419" s="1"/>
      <c r="J1419" s="1"/>
      <c r="K1419" s="1"/>
      <c r="L1419" s="1"/>
      <c r="M1419" s="1"/>
      <c r="N1419" s="3"/>
      <c r="O1419" s="3"/>
      <c r="P1419" s="3"/>
      <c r="Q1419" s="3"/>
    </row>
    <row r="1420" spans="7:17">
      <c r="G1420" s="1"/>
      <c r="H1420" s="1"/>
      <c r="I1420" s="1"/>
      <c r="J1420" s="1"/>
      <c r="K1420" s="1"/>
      <c r="L1420" s="1"/>
      <c r="M1420" s="1"/>
      <c r="N1420" s="3"/>
      <c r="O1420" s="3"/>
      <c r="P1420" s="3"/>
      <c r="Q1420" s="3"/>
    </row>
    <row r="1421" spans="7:17">
      <c r="G1421" s="1"/>
      <c r="H1421" s="1"/>
      <c r="I1421" s="1"/>
      <c r="J1421" s="1"/>
      <c r="K1421" s="1"/>
      <c r="L1421" s="1"/>
      <c r="M1421" s="1"/>
      <c r="N1421" s="3"/>
      <c r="O1421" s="3"/>
      <c r="P1421" s="3"/>
      <c r="Q1421" s="3"/>
    </row>
    <row r="1422" spans="7:17">
      <c r="G1422" s="1"/>
      <c r="H1422" s="1"/>
      <c r="I1422" s="1"/>
      <c r="J1422" s="1"/>
      <c r="K1422" s="1"/>
      <c r="L1422" s="1"/>
      <c r="M1422" s="1"/>
      <c r="N1422" s="3"/>
      <c r="O1422" s="3"/>
      <c r="P1422" s="3"/>
      <c r="Q1422" s="3"/>
    </row>
    <row r="1423" spans="7:17">
      <c r="G1423" s="1"/>
      <c r="H1423" s="1"/>
      <c r="I1423" s="1"/>
      <c r="J1423" s="1"/>
      <c r="K1423" s="1"/>
      <c r="L1423" s="1"/>
      <c r="M1423" s="1"/>
      <c r="N1423" s="3"/>
      <c r="O1423" s="3"/>
      <c r="P1423" s="3"/>
      <c r="Q1423" s="3"/>
    </row>
    <row r="1424" spans="7:17">
      <c r="G1424" s="1"/>
      <c r="H1424" s="1"/>
      <c r="I1424" s="1"/>
      <c r="J1424" s="1"/>
      <c r="K1424" s="1"/>
      <c r="L1424" s="1"/>
      <c r="M1424" s="1"/>
      <c r="N1424" s="3"/>
      <c r="O1424" s="3"/>
      <c r="P1424" s="3"/>
      <c r="Q1424" s="3"/>
    </row>
    <row r="1425" spans="7:17">
      <c r="G1425" s="1"/>
      <c r="H1425" s="1"/>
      <c r="I1425" s="1"/>
      <c r="J1425" s="1"/>
      <c r="K1425" s="1"/>
      <c r="L1425" s="1"/>
      <c r="M1425" s="1"/>
      <c r="N1425" s="3"/>
      <c r="O1425" s="3"/>
      <c r="P1425" s="3"/>
      <c r="Q1425" s="3"/>
    </row>
    <row r="1426" spans="7:17">
      <c r="G1426" s="1"/>
      <c r="H1426" s="1"/>
      <c r="I1426" s="1"/>
      <c r="J1426" s="1"/>
      <c r="K1426" s="1"/>
      <c r="L1426" s="1"/>
      <c r="M1426" s="1"/>
      <c r="N1426" s="3"/>
      <c r="O1426" s="3"/>
      <c r="P1426" s="3"/>
      <c r="Q1426" s="3"/>
    </row>
    <row r="1427" spans="7:17">
      <c r="G1427" s="1"/>
      <c r="H1427" s="1"/>
      <c r="I1427" s="1"/>
      <c r="J1427" s="1"/>
      <c r="K1427" s="1"/>
      <c r="L1427" s="1"/>
      <c r="M1427" s="1"/>
      <c r="N1427" s="3"/>
      <c r="O1427" s="3"/>
      <c r="P1427" s="3"/>
      <c r="Q1427" s="3"/>
    </row>
    <row r="1428" spans="7:17">
      <c r="G1428" s="1"/>
      <c r="H1428" s="1"/>
      <c r="I1428" s="1"/>
      <c r="J1428" s="1"/>
      <c r="K1428" s="1"/>
      <c r="L1428" s="1"/>
      <c r="M1428" s="1"/>
      <c r="N1428" s="3"/>
      <c r="O1428" s="3"/>
      <c r="P1428" s="3"/>
      <c r="Q1428" s="3"/>
    </row>
    <row r="1429" spans="7:17">
      <c r="G1429" s="1"/>
      <c r="H1429" s="1"/>
      <c r="I1429" s="1"/>
      <c r="J1429" s="1"/>
      <c r="K1429" s="1"/>
      <c r="L1429" s="1"/>
      <c r="M1429" s="1"/>
      <c r="N1429" s="3"/>
      <c r="O1429" s="3"/>
      <c r="P1429" s="3"/>
      <c r="Q1429" s="3"/>
    </row>
    <row r="1430" spans="7:17">
      <c r="G1430" s="1"/>
      <c r="H1430" s="1"/>
      <c r="I1430" s="1"/>
      <c r="J1430" s="1"/>
      <c r="K1430" s="1"/>
      <c r="L1430" s="1"/>
      <c r="M1430" s="1"/>
      <c r="N1430" s="3"/>
      <c r="O1430" s="3"/>
      <c r="P1430" s="3"/>
      <c r="Q1430" s="3"/>
    </row>
    <row r="1431" spans="7:17">
      <c r="G1431" s="1"/>
      <c r="H1431" s="1"/>
      <c r="I1431" s="1"/>
      <c r="J1431" s="1"/>
      <c r="K1431" s="1"/>
      <c r="L1431" s="1"/>
      <c r="M1431" s="1"/>
      <c r="N1431" s="3"/>
      <c r="O1431" s="3"/>
      <c r="P1431" s="3"/>
      <c r="Q1431" s="3"/>
    </row>
    <row r="1432" spans="7:17">
      <c r="G1432" s="1"/>
      <c r="H1432" s="1"/>
      <c r="I1432" s="1"/>
      <c r="J1432" s="1"/>
      <c r="K1432" s="1"/>
      <c r="L1432" s="1"/>
      <c r="M1432" s="1"/>
      <c r="N1432" s="3"/>
      <c r="O1432" s="3"/>
      <c r="P1432" s="3"/>
      <c r="Q1432" s="3"/>
    </row>
    <row r="1433" spans="7:17">
      <c r="G1433" s="1"/>
      <c r="H1433" s="1"/>
      <c r="I1433" s="1"/>
      <c r="J1433" s="1"/>
      <c r="K1433" s="1"/>
      <c r="L1433" s="1"/>
      <c r="M1433" s="1"/>
      <c r="N1433" s="3"/>
      <c r="O1433" s="3"/>
      <c r="P1433" s="3"/>
      <c r="Q1433" s="3"/>
    </row>
    <row r="1434" spans="7:17">
      <c r="G1434" s="1"/>
      <c r="H1434" s="1"/>
      <c r="I1434" s="1"/>
      <c r="J1434" s="1"/>
      <c r="K1434" s="1"/>
      <c r="L1434" s="1"/>
      <c r="M1434" s="1"/>
      <c r="N1434" s="3"/>
      <c r="O1434" s="3"/>
      <c r="P1434" s="3"/>
      <c r="Q1434" s="3"/>
    </row>
    <row r="1435" spans="7:17">
      <c r="G1435" s="1"/>
      <c r="H1435" s="1"/>
      <c r="I1435" s="1"/>
      <c r="J1435" s="1"/>
      <c r="K1435" s="1"/>
      <c r="L1435" s="1"/>
      <c r="M1435" s="1"/>
      <c r="N1435" s="3"/>
      <c r="O1435" s="3"/>
      <c r="P1435" s="3"/>
      <c r="Q1435" s="3"/>
    </row>
    <row r="1436" spans="7:17">
      <c r="G1436" s="1"/>
      <c r="H1436" s="1"/>
      <c r="I1436" s="1"/>
      <c r="J1436" s="1"/>
      <c r="K1436" s="1"/>
      <c r="L1436" s="1"/>
      <c r="M1436" s="1"/>
      <c r="N1436" s="3"/>
      <c r="O1436" s="3"/>
      <c r="P1436" s="3"/>
      <c r="Q1436" s="3"/>
    </row>
    <row r="1437" spans="7:17">
      <c r="G1437" s="1"/>
      <c r="H1437" s="1"/>
      <c r="I1437" s="1"/>
      <c r="J1437" s="1"/>
      <c r="K1437" s="1"/>
      <c r="L1437" s="1"/>
      <c r="M1437" s="1"/>
      <c r="N1437" s="3"/>
      <c r="O1437" s="3"/>
      <c r="P1437" s="3"/>
      <c r="Q1437" s="3"/>
    </row>
    <row r="1438" spans="7:17">
      <c r="G1438" s="1"/>
      <c r="H1438" s="1"/>
      <c r="I1438" s="1"/>
      <c r="J1438" s="1"/>
      <c r="K1438" s="1"/>
      <c r="L1438" s="1"/>
      <c r="M1438" s="1"/>
      <c r="N1438" s="3"/>
      <c r="O1438" s="3"/>
      <c r="P1438" s="3"/>
      <c r="Q1438" s="3"/>
    </row>
    <row r="1439" spans="7:17">
      <c r="G1439" s="1"/>
      <c r="H1439" s="1"/>
      <c r="I1439" s="1"/>
      <c r="J1439" s="1"/>
      <c r="K1439" s="1"/>
      <c r="L1439" s="1"/>
      <c r="M1439" s="1"/>
      <c r="N1439" s="3"/>
      <c r="O1439" s="3"/>
      <c r="P1439" s="3"/>
      <c r="Q1439" s="3"/>
    </row>
    <row r="1440" spans="7:17">
      <c r="G1440" s="1"/>
      <c r="H1440" s="1"/>
      <c r="I1440" s="1"/>
      <c r="J1440" s="1"/>
      <c r="K1440" s="1"/>
      <c r="L1440" s="1"/>
      <c r="M1440" s="1"/>
      <c r="N1440" s="3"/>
      <c r="O1440" s="3"/>
      <c r="P1440" s="3"/>
      <c r="Q1440" s="3"/>
    </row>
    <row r="1441" spans="7:17">
      <c r="G1441" s="1"/>
      <c r="H1441" s="1"/>
      <c r="I1441" s="1"/>
      <c r="J1441" s="1"/>
      <c r="K1441" s="1"/>
      <c r="L1441" s="1"/>
      <c r="M1441" s="1"/>
      <c r="N1441" s="3"/>
      <c r="O1441" s="3"/>
      <c r="P1441" s="3"/>
      <c r="Q1441" s="3"/>
    </row>
    <row r="1442" spans="7:17">
      <c r="G1442" s="1"/>
      <c r="H1442" s="1"/>
      <c r="I1442" s="1"/>
      <c r="J1442" s="1"/>
      <c r="K1442" s="1"/>
      <c r="L1442" s="1"/>
      <c r="M1442" s="1"/>
      <c r="N1442" s="3"/>
      <c r="O1442" s="3"/>
      <c r="P1442" s="3"/>
      <c r="Q1442" s="3"/>
    </row>
    <row r="1443" spans="7:17">
      <c r="G1443" s="1"/>
      <c r="H1443" s="1"/>
      <c r="I1443" s="1"/>
      <c r="J1443" s="1"/>
      <c r="K1443" s="1"/>
      <c r="L1443" s="1"/>
      <c r="M1443" s="1"/>
      <c r="N1443" s="3"/>
      <c r="O1443" s="3"/>
      <c r="P1443" s="3"/>
      <c r="Q1443" s="3"/>
    </row>
    <row r="1444" spans="7:17">
      <c r="G1444" s="1"/>
      <c r="H1444" s="1"/>
      <c r="I1444" s="1"/>
      <c r="J1444" s="1"/>
      <c r="K1444" s="1"/>
      <c r="L1444" s="1"/>
      <c r="M1444" s="1"/>
      <c r="N1444" s="3"/>
      <c r="O1444" s="3"/>
      <c r="P1444" s="3"/>
      <c r="Q1444" s="3"/>
    </row>
    <row r="1445" spans="7:17">
      <c r="G1445" s="1"/>
      <c r="H1445" s="1"/>
      <c r="I1445" s="1"/>
      <c r="J1445" s="1"/>
      <c r="K1445" s="1"/>
      <c r="L1445" s="1"/>
      <c r="M1445" s="1"/>
      <c r="N1445" s="3"/>
      <c r="O1445" s="3"/>
      <c r="P1445" s="3"/>
      <c r="Q1445" s="3"/>
    </row>
    <row r="1446" spans="7:17">
      <c r="G1446" s="1"/>
      <c r="H1446" s="1"/>
      <c r="I1446" s="1"/>
      <c r="J1446" s="1"/>
      <c r="K1446" s="1"/>
      <c r="L1446" s="1"/>
      <c r="M1446" s="1"/>
      <c r="N1446" s="3"/>
      <c r="O1446" s="3"/>
      <c r="P1446" s="3"/>
      <c r="Q1446" s="3"/>
    </row>
    <row r="1447" spans="7:17">
      <c r="G1447" s="1"/>
      <c r="H1447" s="1"/>
      <c r="I1447" s="1"/>
      <c r="J1447" s="1"/>
      <c r="K1447" s="1"/>
      <c r="L1447" s="1"/>
      <c r="M1447" s="1"/>
      <c r="N1447" s="3"/>
      <c r="O1447" s="3"/>
      <c r="P1447" s="3"/>
      <c r="Q1447" s="3"/>
    </row>
    <row r="1448" spans="7:17">
      <c r="G1448" s="1"/>
      <c r="H1448" s="1"/>
      <c r="I1448" s="1"/>
      <c r="J1448" s="1"/>
      <c r="K1448" s="1"/>
      <c r="L1448" s="1"/>
      <c r="M1448" s="1"/>
      <c r="N1448" s="3"/>
      <c r="O1448" s="3"/>
      <c r="P1448" s="3"/>
      <c r="Q1448" s="3"/>
    </row>
    <row r="1449" spans="7:17">
      <c r="G1449" s="1"/>
      <c r="H1449" s="1"/>
      <c r="I1449" s="1"/>
      <c r="J1449" s="1"/>
      <c r="K1449" s="1"/>
      <c r="L1449" s="1"/>
      <c r="M1449" s="1"/>
      <c r="N1449" s="3"/>
      <c r="O1449" s="3"/>
      <c r="P1449" s="3"/>
      <c r="Q1449" s="3"/>
    </row>
    <row r="1450" spans="7:17">
      <c r="G1450" s="1"/>
      <c r="H1450" s="1"/>
      <c r="I1450" s="1"/>
      <c r="J1450" s="1"/>
      <c r="K1450" s="1"/>
      <c r="L1450" s="1"/>
      <c r="M1450" s="1"/>
      <c r="N1450" s="3"/>
      <c r="O1450" s="3"/>
      <c r="P1450" s="3"/>
      <c r="Q1450" s="3"/>
    </row>
    <row r="1451" spans="7:17">
      <c r="G1451" s="1"/>
      <c r="H1451" s="1"/>
      <c r="I1451" s="1"/>
      <c r="J1451" s="1"/>
      <c r="K1451" s="1"/>
      <c r="L1451" s="1"/>
      <c r="M1451" s="1"/>
      <c r="N1451" s="3"/>
      <c r="O1451" s="3"/>
      <c r="P1451" s="3"/>
      <c r="Q1451" s="3"/>
    </row>
    <row r="1452" spans="7:17">
      <c r="G1452" s="1"/>
      <c r="H1452" s="1"/>
      <c r="I1452" s="1"/>
      <c r="J1452" s="1"/>
      <c r="K1452" s="1"/>
      <c r="L1452" s="1"/>
      <c r="M1452" s="1"/>
      <c r="N1452" s="3"/>
      <c r="O1452" s="3"/>
      <c r="P1452" s="3"/>
      <c r="Q1452" s="3"/>
    </row>
    <row r="1453" spans="7:17">
      <c r="G1453" s="1"/>
      <c r="H1453" s="1"/>
      <c r="I1453" s="1"/>
      <c r="J1453" s="1"/>
      <c r="K1453" s="1"/>
      <c r="L1453" s="1"/>
      <c r="M1453" s="1"/>
      <c r="N1453" s="3"/>
      <c r="O1453" s="3"/>
      <c r="P1453" s="3"/>
      <c r="Q1453" s="3"/>
    </row>
    <row r="1454" spans="7:17">
      <c r="G1454" s="1"/>
      <c r="H1454" s="1"/>
      <c r="I1454" s="1"/>
      <c r="J1454" s="1"/>
      <c r="K1454" s="1"/>
      <c r="L1454" s="1"/>
      <c r="M1454" s="1"/>
      <c r="N1454" s="3"/>
      <c r="O1454" s="3"/>
      <c r="P1454" s="3"/>
      <c r="Q1454" s="3"/>
    </row>
    <row r="1455" spans="7:17">
      <c r="G1455" s="1"/>
      <c r="H1455" s="1"/>
      <c r="I1455" s="1"/>
      <c r="J1455" s="1"/>
      <c r="K1455" s="1"/>
      <c r="L1455" s="1"/>
      <c r="M1455" s="1"/>
      <c r="N1455" s="3"/>
      <c r="O1455" s="3"/>
      <c r="P1455" s="3"/>
      <c r="Q1455" s="3"/>
    </row>
    <row r="1456" spans="7:17">
      <c r="G1456" s="1"/>
      <c r="H1456" s="1"/>
      <c r="I1456" s="1"/>
      <c r="J1456" s="1"/>
      <c r="K1456" s="1"/>
      <c r="L1456" s="1"/>
      <c r="M1456" s="1"/>
      <c r="N1456" s="3"/>
      <c r="O1456" s="3"/>
      <c r="P1456" s="3"/>
      <c r="Q1456" s="3"/>
    </row>
    <row r="1457" spans="7:17">
      <c r="G1457" s="1"/>
      <c r="H1457" s="1"/>
      <c r="I1457" s="1"/>
      <c r="J1457" s="1"/>
      <c r="K1457" s="1"/>
      <c r="L1457" s="1"/>
      <c r="M1457" s="1"/>
      <c r="N1457" s="3"/>
      <c r="O1457" s="3"/>
      <c r="P1457" s="3"/>
      <c r="Q1457" s="3"/>
    </row>
    <row r="1458" spans="7:17">
      <c r="G1458" s="1"/>
      <c r="H1458" s="1"/>
      <c r="I1458" s="1"/>
      <c r="J1458" s="1"/>
      <c r="K1458" s="1"/>
      <c r="L1458" s="1"/>
      <c r="M1458" s="1"/>
      <c r="N1458" s="3"/>
      <c r="O1458" s="3"/>
      <c r="P1458" s="3"/>
      <c r="Q1458" s="3"/>
    </row>
    <row r="1459" spans="7:17">
      <c r="G1459" s="1"/>
      <c r="H1459" s="1"/>
      <c r="I1459" s="1"/>
      <c r="J1459" s="1"/>
      <c r="K1459" s="1"/>
      <c r="L1459" s="1"/>
      <c r="M1459" s="1"/>
      <c r="N1459" s="3"/>
      <c r="O1459" s="3"/>
      <c r="P1459" s="3"/>
      <c r="Q1459" s="3"/>
    </row>
    <row r="1460" spans="7:17">
      <c r="G1460" s="1"/>
      <c r="H1460" s="1"/>
      <c r="I1460" s="1"/>
      <c r="J1460" s="1"/>
      <c r="K1460" s="1"/>
      <c r="L1460" s="1"/>
      <c r="M1460" s="1"/>
      <c r="N1460" s="3"/>
      <c r="O1460" s="3"/>
      <c r="P1460" s="3"/>
      <c r="Q1460" s="3"/>
    </row>
    <row r="1461" spans="7:17">
      <c r="G1461" s="1"/>
      <c r="H1461" s="1"/>
      <c r="I1461" s="1"/>
      <c r="J1461" s="1"/>
      <c r="K1461" s="1"/>
      <c r="L1461" s="1"/>
      <c r="M1461" s="1"/>
      <c r="N1461" s="3"/>
      <c r="O1461" s="3"/>
      <c r="P1461" s="3"/>
      <c r="Q1461" s="3"/>
    </row>
    <row r="1462" spans="7:17">
      <c r="G1462" s="1"/>
      <c r="H1462" s="1"/>
      <c r="I1462" s="1"/>
      <c r="J1462" s="1"/>
      <c r="K1462" s="1"/>
      <c r="L1462" s="1"/>
      <c r="M1462" s="1"/>
      <c r="N1462" s="3"/>
      <c r="O1462" s="3"/>
      <c r="P1462" s="3"/>
      <c r="Q1462" s="3"/>
    </row>
    <row r="1463" spans="7:17">
      <c r="G1463" s="1"/>
      <c r="H1463" s="1"/>
      <c r="I1463" s="1"/>
      <c r="J1463" s="1"/>
      <c r="K1463" s="1"/>
      <c r="L1463" s="1"/>
      <c r="M1463" s="1"/>
      <c r="N1463" s="3"/>
      <c r="O1463" s="3"/>
      <c r="P1463" s="3"/>
      <c r="Q1463" s="3"/>
    </row>
    <row r="1464" spans="7:17">
      <c r="G1464" s="1"/>
      <c r="H1464" s="1"/>
      <c r="I1464" s="1"/>
      <c r="J1464" s="1"/>
      <c r="K1464" s="1"/>
      <c r="L1464" s="1"/>
      <c r="M1464" s="1"/>
      <c r="N1464" s="3"/>
      <c r="O1464" s="3"/>
      <c r="P1464" s="3"/>
      <c r="Q1464" s="3"/>
    </row>
    <row r="1465" spans="7:17">
      <c r="G1465" s="1"/>
      <c r="H1465" s="1"/>
      <c r="I1465" s="1"/>
      <c r="J1465" s="1"/>
      <c r="K1465" s="1"/>
      <c r="L1465" s="1"/>
      <c r="M1465" s="1"/>
      <c r="N1465" s="3"/>
      <c r="O1465" s="3"/>
      <c r="P1465" s="3"/>
      <c r="Q1465" s="3"/>
    </row>
    <row r="1466" spans="7:17">
      <c r="G1466" s="1"/>
      <c r="H1466" s="1"/>
      <c r="I1466" s="1"/>
      <c r="J1466" s="1"/>
      <c r="K1466" s="1"/>
      <c r="L1466" s="1"/>
      <c r="M1466" s="1"/>
      <c r="N1466" s="3"/>
      <c r="O1466" s="3"/>
      <c r="P1466" s="3"/>
      <c r="Q1466" s="3"/>
    </row>
    <row r="1467" spans="7:17">
      <c r="G1467" s="1"/>
      <c r="H1467" s="1"/>
      <c r="I1467" s="1"/>
      <c r="J1467" s="1"/>
      <c r="K1467" s="1"/>
      <c r="L1467" s="1"/>
      <c r="M1467" s="1"/>
      <c r="N1467" s="3"/>
      <c r="O1467" s="3"/>
      <c r="P1467" s="3"/>
      <c r="Q1467" s="3"/>
    </row>
    <row r="1468" spans="7:17">
      <c r="G1468" s="1"/>
      <c r="H1468" s="1"/>
      <c r="I1468" s="1"/>
      <c r="J1468" s="1"/>
      <c r="K1468" s="1"/>
      <c r="L1468" s="1"/>
      <c r="M1468" s="1"/>
      <c r="N1468" s="3"/>
      <c r="O1468" s="3"/>
      <c r="P1468" s="3"/>
      <c r="Q1468" s="3"/>
    </row>
    <row r="1469" spans="7:17">
      <c r="G1469" s="1"/>
      <c r="H1469" s="1"/>
      <c r="I1469" s="1"/>
      <c r="J1469" s="1"/>
      <c r="K1469" s="1"/>
      <c r="L1469" s="1"/>
      <c r="M1469" s="1"/>
      <c r="N1469" s="3"/>
      <c r="O1469" s="3"/>
      <c r="P1469" s="3"/>
      <c r="Q1469" s="3"/>
    </row>
    <row r="1470" spans="7:17">
      <c r="G1470" s="1"/>
      <c r="H1470" s="1"/>
      <c r="I1470" s="1"/>
      <c r="J1470" s="1"/>
      <c r="K1470" s="1"/>
      <c r="L1470" s="1"/>
      <c r="M1470" s="1"/>
      <c r="N1470" s="3"/>
      <c r="O1470" s="3"/>
      <c r="P1470" s="3"/>
      <c r="Q1470" s="3"/>
    </row>
    <row r="1471" spans="7:17">
      <c r="G1471" s="1"/>
      <c r="H1471" s="1"/>
      <c r="I1471" s="1"/>
      <c r="J1471" s="1"/>
      <c r="K1471" s="1"/>
      <c r="L1471" s="1"/>
      <c r="M1471" s="1"/>
      <c r="N1471" s="3"/>
      <c r="O1471" s="3"/>
      <c r="P1471" s="3"/>
      <c r="Q1471" s="3"/>
    </row>
    <row r="1472" spans="7:17">
      <c r="G1472" s="1"/>
      <c r="H1472" s="1"/>
      <c r="I1472" s="1"/>
      <c r="J1472" s="1"/>
      <c r="K1472" s="1"/>
      <c r="L1472" s="1"/>
      <c r="M1472" s="1"/>
      <c r="N1472" s="3"/>
      <c r="O1472" s="3"/>
      <c r="P1472" s="3"/>
      <c r="Q1472" s="3"/>
    </row>
    <row r="1473" spans="7:17">
      <c r="G1473" s="1"/>
      <c r="H1473" s="1"/>
      <c r="I1473" s="1"/>
      <c r="J1473" s="1"/>
      <c r="K1473" s="1"/>
      <c r="L1473" s="1"/>
      <c r="M1473" s="1"/>
      <c r="N1473" s="3"/>
      <c r="O1473" s="3"/>
      <c r="P1473" s="3"/>
      <c r="Q1473" s="3"/>
    </row>
    <row r="1474" spans="7:17">
      <c r="G1474" s="1"/>
      <c r="H1474" s="1"/>
      <c r="I1474" s="1"/>
      <c r="J1474" s="1"/>
      <c r="K1474" s="1"/>
      <c r="L1474" s="1"/>
      <c r="M1474" s="1"/>
      <c r="N1474" s="3"/>
      <c r="O1474" s="3"/>
      <c r="P1474" s="3"/>
      <c r="Q1474" s="3"/>
    </row>
    <row r="1475" spans="7:17">
      <c r="G1475" s="1"/>
      <c r="H1475" s="1"/>
      <c r="I1475" s="1"/>
      <c r="J1475" s="1"/>
      <c r="K1475" s="1"/>
      <c r="L1475" s="1"/>
      <c r="M1475" s="1"/>
      <c r="N1475" s="3"/>
      <c r="O1475" s="3"/>
      <c r="P1475" s="3"/>
      <c r="Q1475" s="3"/>
    </row>
    <row r="1476" spans="7:17">
      <c r="G1476" s="1"/>
      <c r="H1476" s="1"/>
      <c r="I1476" s="1"/>
      <c r="J1476" s="1"/>
      <c r="K1476" s="1"/>
      <c r="L1476" s="1"/>
      <c r="M1476" s="1"/>
      <c r="N1476" s="3"/>
      <c r="O1476" s="3"/>
      <c r="P1476" s="3"/>
      <c r="Q1476" s="3"/>
    </row>
    <row r="1477" spans="7:17">
      <c r="G1477" s="1"/>
      <c r="H1477" s="1"/>
      <c r="I1477" s="1"/>
      <c r="J1477" s="1"/>
      <c r="K1477" s="1"/>
      <c r="L1477" s="1"/>
      <c r="M1477" s="1"/>
      <c r="N1477" s="3"/>
      <c r="O1477" s="3"/>
      <c r="P1477" s="3"/>
      <c r="Q1477" s="3"/>
    </row>
    <row r="1478" spans="7:17">
      <c r="G1478" s="1"/>
      <c r="H1478" s="1"/>
      <c r="I1478" s="1"/>
      <c r="J1478" s="1"/>
      <c r="K1478" s="1"/>
      <c r="L1478" s="1"/>
      <c r="M1478" s="1"/>
      <c r="N1478" s="3"/>
      <c r="O1478" s="3"/>
      <c r="P1478" s="3"/>
      <c r="Q1478" s="3"/>
    </row>
    <row r="1479" spans="7:17">
      <c r="G1479" s="1"/>
      <c r="H1479" s="1"/>
      <c r="I1479" s="1"/>
      <c r="J1479" s="1"/>
      <c r="K1479" s="1"/>
      <c r="L1479" s="1"/>
      <c r="M1479" s="1"/>
      <c r="N1479" s="3"/>
      <c r="O1479" s="3"/>
      <c r="P1479" s="3"/>
      <c r="Q1479" s="3"/>
    </row>
    <row r="1480" spans="7:17">
      <c r="G1480" s="1"/>
      <c r="H1480" s="1"/>
      <c r="I1480" s="1"/>
      <c r="J1480" s="1"/>
      <c r="K1480" s="1"/>
      <c r="L1480" s="1"/>
      <c r="M1480" s="1"/>
      <c r="N1480" s="3"/>
      <c r="O1480" s="3"/>
      <c r="P1480" s="3"/>
      <c r="Q1480" s="3"/>
    </row>
    <row r="1481" spans="7:17">
      <c r="G1481" s="1"/>
      <c r="H1481" s="1"/>
      <c r="I1481" s="1"/>
      <c r="J1481" s="1"/>
      <c r="K1481" s="1"/>
      <c r="L1481" s="1"/>
      <c r="M1481" s="1"/>
      <c r="N1481" s="3"/>
      <c r="O1481" s="3"/>
      <c r="P1481" s="3"/>
      <c r="Q1481" s="3"/>
    </row>
    <row r="1482" spans="7:17">
      <c r="G1482" s="1"/>
      <c r="H1482" s="1"/>
      <c r="I1482" s="1"/>
      <c r="J1482" s="1"/>
      <c r="K1482" s="1"/>
      <c r="L1482" s="1"/>
      <c r="M1482" s="1"/>
      <c r="N1482" s="3"/>
      <c r="O1482" s="3"/>
      <c r="P1482" s="3"/>
      <c r="Q1482" s="3"/>
    </row>
    <row r="1483" spans="7:17">
      <c r="G1483" s="1"/>
      <c r="H1483" s="1"/>
      <c r="I1483" s="1"/>
      <c r="J1483" s="1"/>
      <c r="K1483" s="1"/>
      <c r="L1483" s="1"/>
      <c r="M1483" s="1"/>
      <c r="N1483" s="3"/>
      <c r="O1483" s="3"/>
      <c r="P1483" s="3"/>
      <c r="Q1483" s="3"/>
    </row>
    <row r="1484" spans="7:17">
      <c r="G1484" s="1"/>
      <c r="H1484" s="1"/>
      <c r="I1484" s="1"/>
      <c r="J1484" s="1"/>
      <c r="K1484" s="1"/>
      <c r="L1484" s="1"/>
      <c r="M1484" s="1"/>
      <c r="N1484" s="3"/>
      <c r="O1484" s="3"/>
      <c r="P1484" s="3"/>
      <c r="Q1484" s="3"/>
    </row>
    <row r="1485" spans="7:17">
      <c r="G1485" s="1"/>
      <c r="H1485" s="1"/>
      <c r="I1485" s="1"/>
      <c r="J1485" s="1"/>
      <c r="K1485" s="1"/>
      <c r="L1485" s="1"/>
      <c r="M1485" s="1"/>
      <c r="N1485" s="3"/>
      <c r="O1485" s="3"/>
      <c r="P1485" s="3"/>
      <c r="Q1485" s="3"/>
    </row>
    <row r="1486" spans="7:17">
      <c r="G1486" s="1"/>
      <c r="H1486" s="1"/>
      <c r="I1486" s="1"/>
      <c r="J1486" s="1"/>
      <c r="K1486" s="1"/>
      <c r="L1486" s="1"/>
      <c r="M1486" s="1"/>
      <c r="N1486" s="3"/>
      <c r="O1486" s="3"/>
      <c r="P1486" s="3"/>
      <c r="Q1486" s="3"/>
    </row>
    <row r="1487" spans="7:17">
      <c r="G1487" s="1"/>
      <c r="H1487" s="1"/>
      <c r="I1487" s="1"/>
      <c r="J1487" s="1"/>
      <c r="K1487" s="1"/>
      <c r="L1487" s="1"/>
      <c r="M1487" s="1"/>
      <c r="N1487" s="3"/>
      <c r="O1487" s="3"/>
      <c r="P1487" s="3"/>
      <c r="Q1487" s="3"/>
    </row>
    <row r="1488" spans="7:17">
      <c r="G1488" s="1"/>
      <c r="H1488" s="1"/>
      <c r="I1488" s="1"/>
      <c r="J1488" s="1"/>
      <c r="K1488" s="1"/>
      <c r="L1488" s="1"/>
      <c r="M1488" s="1"/>
      <c r="N1488" s="3"/>
      <c r="O1488" s="3"/>
      <c r="P1488" s="3"/>
      <c r="Q1488" s="3"/>
    </row>
    <row r="1489" spans="7:17">
      <c r="G1489" s="1"/>
      <c r="H1489" s="1"/>
      <c r="I1489" s="1"/>
      <c r="J1489" s="1"/>
      <c r="K1489" s="1"/>
      <c r="L1489" s="1"/>
      <c r="M1489" s="1"/>
      <c r="N1489" s="3"/>
      <c r="O1489" s="3"/>
      <c r="P1489" s="3"/>
      <c r="Q1489" s="3"/>
    </row>
    <row r="1490" spans="7:17">
      <c r="G1490" s="1"/>
      <c r="H1490" s="1"/>
      <c r="I1490" s="1"/>
      <c r="J1490" s="1"/>
      <c r="K1490" s="1"/>
      <c r="L1490" s="1"/>
      <c r="M1490" s="1"/>
      <c r="N1490" s="3"/>
      <c r="O1490" s="3"/>
      <c r="P1490" s="3"/>
      <c r="Q1490" s="3"/>
    </row>
    <row r="1491" spans="7:17">
      <c r="G1491" s="1"/>
      <c r="H1491" s="1"/>
      <c r="I1491" s="1"/>
      <c r="J1491" s="1"/>
      <c r="K1491" s="1"/>
      <c r="L1491" s="1"/>
      <c r="M1491" s="1"/>
      <c r="N1491" s="3"/>
      <c r="O1491" s="3"/>
      <c r="P1491" s="3"/>
      <c r="Q1491" s="3"/>
    </row>
    <row r="1492" spans="7:17">
      <c r="G1492" s="1"/>
      <c r="H1492" s="1"/>
      <c r="I1492" s="1"/>
      <c r="J1492" s="1"/>
      <c r="K1492" s="1"/>
      <c r="L1492" s="1"/>
      <c r="M1492" s="1"/>
      <c r="N1492" s="3"/>
      <c r="O1492" s="3"/>
      <c r="P1492" s="3"/>
      <c r="Q1492" s="3"/>
    </row>
    <row r="1493" spans="7:17">
      <c r="G1493" s="1"/>
      <c r="H1493" s="1"/>
      <c r="I1493" s="1"/>
      <c r="J1493" s="1"/>
      <c r="K1493" s="1"/>
      <c r="L1493" s="1"/>
      <c r="M1493" s="1"/>
      <c r="N1493" s="3"/>
      <c r="O1493" s="3"/>
      <c r="P1493" s="3"/>
      <c r="Q1493" s="3"/>
    </row>
    <row r="1494" spans="7:17">
      <c r="G1494" s="1"/>
      <c r="H1494" s="1"/>
      <c r="I1494" s="1"/>
      <c r="J1494" s="1"/>
      <c r="K1494" s="1"/>
      <c r="L1494" s="1"/>
      <c r="M1494" s="1"/>
      <c r="N1494" s="3"/>
      <c r="O1494" s="3"/>
      <c r="P1494" s="3"/>
      <c r="Q1494" s="3"/>
    </row>
    <row r="1495" spans="7:17">
      <c r="G1495" s="1"/>
      <c r="H1495" s="1"/>
      <c r="I1495" s="1"/>
      <c r="J1495" s="1"/>
      <c r="K1495" s="1"/>
      <c r="L1495" s="1"/>
      <c r="M1495" s="1"/>
      <c r="N1495" s="3"/>
      <c r="O1495" s="3"/>
      <c r="P1495" s="3"/>
      <c r="Q1495" s="3"/>
    </row>
    <row r="1496" spans="7:17">
      <c r="G1496" s="1"/>
      <c r="H1496" s="1"/>
      <c r="I1496" s="1"/>
      <c r="J1496" s="1"/>
      <c r="K1496" s="1"/>
      <c r="L1496" s="1"/>
      <c r="M1496" s="1"/>
      <c r="N1496" s="3"/>
      <c r="O1496" s="3"/>
      <c r="P1496" s="3"/>
      <c r="Q1496" s="3"/>
    </row>
    <row r="1497" spans="7:17">
      <c r="G1497" s="1"/>
      <c r="H1497" s="1"/>
      <c r="I1497" s="1"/>
      <c r="J1497" s="1"/>
      <c r="K1497" s="1"/>
      <c r="L1497" s="1"/>
      <c r="M1497" s="1"/>
      <c r="N1497" s="3"/>
      <c r="O1497" s="3"/>
      <c r="P1497" s="3"/>
      <c r="Q1497" s="3"/>
    </row>
    <row r="1498" spans="7:17">
      <c r="G1498" s="1"/>
      <c r="H1498" s="1"/>
      <c r="I1498" s="1"/>
      <c r="J1498" s="1"/>
      <c r="K1498" s="1"/>
      <c r="L1498" s="1"/>
      <c r="M1498" s="1"/>
      <c r="N1498" s="3"/>
      <c r="O1498" s="3"/>
      <c r="P1498" s="3"/>
      <c r="Q1498" s="3"/>
    </row>
    <row r="1499" spans="7:17">
      <c r="G1499" s="1"/>
      <c r="H1499" s="1"/>
      <c r="I1499" s="1"/>
      <c r="J1499" s="1"/>
      <c r="K1499" s="1"/>
      <c r="L1499" s="1"/>
      <c r="M1499" s="1"/>
      <c r="N1499" s="3"/>
      <c r="O1499" s="3"/>
      <c r="P1499" s="3"/>
      <c r="Q1499" s="3"/>
    </row>
    <row r="1500" spans="7:17">
      <c r="G1500" s="1"/>
      <c r="H1500" s="1"/>
      <c r="I1500" s="1"/>
      <c r="J1500" s="1"/>
      <c r="K1500" s="1"/>
      <c r="L1500" s="1"/>
      <c r="M1500" s="1"/>
      <c r="N1500" s="3"/>
      <c r="O1500" s="3"/>
      <c r="P1500" s="3"/>
      <c r="Q1500" s="3"/>
    </row>
    <row r="1501" spans="7:17">
      <c r="G1501" s="1"/>
      <c r="H1501" s="1"/>
      <c r="I1501" s="1"/>
      <c r="J1501" s="1"/>
      <c r="K1501" s="1"/>
      <c r="L1501" s="1"/>
      <c r="M1501" s="1"/>
      <c r="N1501" s="3"/>
      <c r="O1501" s="3"/>
      <c r="P1501" s="3"/>
      <c r="Q1501" s="3"/>
    </row>
    <row r="1502" spans="7:17">
      <c r="G1502" s="1"/>
      <c r="H1502" s="1"/>
      <c r="I1502" s="1"/>
      <c r="J1502" s="1"/>
      <c r="K1502" s="1"/>
      <c r="L1502" s="1"/>
      <c r="M1502" s="1"/>
      <c r="N1502" s="3"/>
      <c r="O1502" s="3"/>
      <c r="P1502" s="3"/>
      <c r="Q1502" s="3"/>
    </row>
    <row r="1503" spans="7:17">
      <c r="G1503" s="1"/>
      <c r="H1503" s="1"/>
      <c r="I1503" s="1"/>
      <c r="J1503" s="1"/>
      <c r="K1503" s="1"/>
      <c r="L1503" s="1"/>
      <c r="M1503" s="1"/>
      <c r="N1503" s="3"/>
      <c r="O1503" s="3"/>
      <c r="P1503" s="3"/>
      <c r="Q1503" s="3"/>
    </row>
    <row r="1504" spans="7:17">
      <c r="G1504" s="1"/>
      <c r="H1504" s="1"/>
      <c r="I1504" s="1"/>
      <c r="J1504" s="1"/>
      <c r="K1504" s="1"/>
      <c r="L1504" s="1"/>
      <c r="M1504" s="1"/>
      <c r="N1504" s="3"/>
      <c r="O1504" s="3"/>
      <c r="P1504" s="3"/>
      <c r="Q1504" s="3"/>
    </row>
    <row r="1505" spans="7:17">
      <c r="G1505" s="1"/>
      <c r="H1505" s="1"/>
      <c r="I1505" s="1"/>
      <c r="J1505" s="1"/>
      <c r="K1505" s="1"/>
      <c r="L1505" s="1"/>
      <c r="M1505" s="1"/>
      <c r="N1505" s="3"/>
      <c r="O1505" s="3"/>
      <c r="P1505" s="3"/>
      <c r="Q1505" s="3"/>
    </row>
    <row r="1506" spans="7:17">
      <c r="G1506" s="1"/>
      <c r="H1506" s="1"/>
      <c r="I1506" s="1"/>
      <c r="J1506" s="1"/>
      <c r="K1506" s="1"/>
      <c r="L1506" s="1"/>
      <c r="M1506" s="1"/>
      <c r="N1506" s="3"/>
      <c r="O1506" s="3"/>
      <c r="P1506" s="3"/>
      <c r="Q1506" s="3"/>
    </row>
    <row r="1507" spans="7:17">
      <c r="G1507" s="1"/>
      <c r="H1507" s="1"/>
      <c r="I1507" s="1"/>
      <c r="J1507" s="1"/>
      <c r="K1507" s="1"/>
      <c r="L1507" s="1"/>
      <c r="M1507" s="1"/>
      <c r="N1507" s="3"/>
      <c r="O1507" s="3"/>
      <c r="P1507" s="3"/>
      <c r="Q1507" s="3"/>
    </row>
    <row r="1508" spans="7:17">
      <c r="G1508" s="1"/>
      <c r="H1508" s="1"/>
      <c r="I1508" s="1"/>
      <c r="J1508" s="1"/>
      <c r="K1508" s="1"/>
      <c r="L1508" s="1"/>
      <c r="M1508" s="1"/>
      <c r="N1508" s="3"/>
      <c r="O1508" s="3"/>
      <c r="P1508" s="3"/>
      <c r="Q1508" s="3"/>
    </row>
    <row r="1509" spans="7:17">
      <c r="G1509" s="1"/>
      <c r="H1509" s="1"/>
      <c r="I1509" s="1"/>
      <c r="J1509" s="1"/>
      <c r="K1509" s="1"/>
      <c r="L1509" s="1"/>
      <c r="M1509" s="1"/>
      <c r="N1509" s="3"/>
      <c r="O1509" s="3"/>
      <c r="P1509" s="3"/>
      <c r="Q1509" s="3"/>
    </row>
    <row r="1510" spans="7:17">
      <c r="G1510" s="1"/>
      <c r="H1510" s="1"/>
      <c r="I1510" s="1"/>
      <c r="J1510" s="1"/>
      <c r="K1510" s="1"/>
      <c r="L1510" s="1"/>
      <c r="M1510" s="1"/>
      <c r="N1510" s="3"/>
      <c r="O1510" s="3"/>
      <c r="P1510" s="3"/>
      <c r="Q1510" s="3"/>
    </row>
    <row r="1511" spans="7:17">
      <c r="G1511" s="1"/>
      <c r="H1511" s="1"/>
      <c r="I1511" s="1"/>
      <c r="J1511" s="1"/>
      <c r="K1511" s="1"/>
      <c r="L1511" s="1"/>
      <c r="M1511" s="1"/>
      <c r="N1511" s="3"/>
      <c r="O1511" s="3"/>
      <c r="P1511" s="3"/>
      <c r="Q1511" s="3"/>
    </row>
    <row r="1512" spans="7:17">
      <c r="G1512" s="1"/>
      <c r="H1512" s="1"/>
      <c r="I1512" s="1"/>
      <c r="J1512" s="1"/>
      <c r="K1512" s="1"/>
      <c r="L1512" s="1"/>
      <c r="M1512" s="1"/>
      <c r="N1512" s="3"/>
      <c r="O1512" s="3"/>
      <c r="P1512" s="3"/>
      <c r="Q1512" s="3"/>
    </row>
    <row r="1513" spans="7:17">
      <c r="G1513" s="1"/>
      <c r="H1513" s="1"/>
      <c r="I1513" s="1"/>
      <c r="J1513" s="1"/>
      <c r="K1513" s="1"/>
      <c r="L1513" s="1"/>
      <c r="M1513" s="1"/>
      <c r="N1513" s="3"/>
      <c r="O1513" s="3"/>
      <c r="P1513" s="3"/>
      <c r="Q1513" s="3"/>
    </row>
    <row r="1514" spans="7:17">
      <c r="G1514" s="1"/>
      <c r="H1514" s="1"/>
      <c r="I1514" s="1"/>
      <c r="J1514" s="1"/>
      <c r="K1514" s="1"/>
      <c r="L1514" s="1"/>
      <c r="M1514" s="1"/>
      <c r="N1514" s="3"/>
      <c r="O1514" s="3"/>
      <c r="P1514" s="3"/>
      <c r="Q1514" s="3"/>
    </row>
    <row r="1515" spans="7:17">
      <c r="G1515" s="1"/>
      <c r="H1515" s="1"/>
      <c r="I1515" s="1"/>
      <c r="J1515" s="1"/>
      <c r="K1515" s="1"/>
      <c r="L1515" s="1"/>
      <c r="M1515" s="1"/>
      <c r="N1515" s="3"/>
      <c r="O1515" s="3"/>
      <c r="P1515" s="3"/>
      <c r="Q1515" s="3"/>
    </row>
    <row r="1516" spans="7:17">
      <c r="G1516" s="1"/>
      <c r="H1516" s="1"/>
      <c r="I1516" s="1"/>
      <c r="J1516" s="1"/>
      <c r="K1516" s="1"/>
      <c r="L1516" s="1"/>
      <c r="M1516" s="1"/>
      <c r="N1516" s="3"/>
      <c r="O1516" s="3"/>
      <c r="P1516" s="3"/>
      <c r="Q1516" s="3"/>
    </row>
    <row r="1517" spans="7:17">
      <c r="G1517" s="1"/>
      <c r="H1517" s="1"/>
      <c r="I1517" s="1"/>
      <c r="J1517" s="1"/>
      <c r="K1517" s="1"/>
      <c r="L1517" s="1"/>
      <c r="M1517" s="1"/>
      <c r="N1517" s="3"/>
      <c r="O1517" s="3"/>
      <c r="P1517" s="3"/>
      <c r="Q1517" s="3"/>
    </row>
    <row r="1518" spans="7:17">
      <c r="G1518" s="1"/>
      <c r="H1518" s="1"/>
      <c r="I1518" s="1"/>
      <c r="J1518" s="1"/>
      <c r="K1518" s="1"/>
      <c r="L1518" s="1"/>
      <c r="M1518" s="1"/>
      <c r="N1518" s="3"/>
      <c r="O1518" s="3"/>
      <c r="P1518" s="3"/>
      <c r="Q1518" s="3"/>
    </row>
    <row r="1519" spans="7:17">
      <c r="G1519" s="1"/>
      <c r="H1519" s="1"/>
      <c r="I1519" s="1"/>
      <c r="J1519" s="1"/>
      <c r="K1519" s="1"/>
      <c r="L1519" s="1"/>
      <c r="M1519" s="1"/>
      <c r="N1519" s="3"/>
      <c r="O1519" s="3"/>
      <c r="P1519" s="3"/>
      <c r="Q1519" s="3"/>
    </row>
    <row r="1520" spans="7:17">
      <c r="G1520" s="1"/>
      <c r="H1520" s="1"/>
      <c r="I1520" s="1"/>
      <c r="J1520" s="1"/>
      <c r="K1520" s="1"/>
      <c r="L1520" s="1"/>
      <c r="M1520" s="1"/>
      <c r="N1520" s="3"/>
      <c r="O1520" s="3"/>
      <c r="P1520" s="3"/>
      <c r="Q1520" s="3"/>
    </row>
    <row r="1521" spans="7:17">
      <c r="G1521" s="1"/>
      <c r="H1521" s="1"/>
      <c r="I1521" s="1"/>
      <c r="J1521" s="1"/>
      <c r="K1521" s="1"/>
      <c r="L1521" s="1"/>
      <c r="M1521" s="1"/>
      <c r="N1521" s="3"/>
      <c r="O1521" s="3"/>
      <c r="P1521" s="3"/>
      <c r="Q1521" s="3"/>
    </row>
    <row r="1522" spans="7:17">
      <c r="G1522" s="1"/>
      <c r="H1522" s="1"/>
      <c r="I1522" s="1"/>
      <c r="J1522" s="1"/>
      <c r="K1522" s="1"/>
      <c r="L1522" s="1"/>
      <c r="M1522" s="1"/>
      <c r="N1522" s="3"/>
      <c r="O1522" s="3"/>
      <c r="P1522" s="3"/>
      <c r="Q1522" s="3"/>
    </row>
    <row r="1523" spans="7:17">
      <c r="G1523" s="1"/>
      <c r="H1523" s="1"/>
      <c r="I1523" s="1"/>
      <c r="J1523" s="1"/>
      <c r="K1523" s="1"/>
      <c r="L1523" s="1"/>
      <c r="M1523" s="1"/>
      <c r="N1523" s="3"/>
      <c r="O1523" s="3"/>
      <c r="P1523" s="3"/>
      <c r="Q1523" s="3"/>
    </row>
    <row r="1524" spans="7:17">
      <c r="G1524" s="1"/>
      <c r="H1524" s="1"/>
      <c r="I1524" s="1"/>
      <c r="J1524" s="1"/>
      <c r="K1524" s="1"/>
      <c r="L1524" s="1"/>
      <c r="M1524" s="1"/>
      <c r="N1524" s="3"/>
      <c r="O1524" s="3"/>
      <c r="P1524" s="3"/>
      <c r="Q1524" s="3"/>
    </row>
    <row r="1525" spans="7:17">
      <c r="G1525" s="1"/>
      <c r="H1525" s="1"/>
      <c r="I1525" s="1"/>
      <c r="J1525" s="1"/>
      <c r="K1525" s="1"/>
      <c r="L1525" s="1"/>
      <c r="M1525" s="1"/>
      <c r="N1525" s="3"/>
      <c r="O1525" s="3"/>
      <c r="P1525" s="3"/>
      <c r="Q1525" s="3"/>
    </row>
    <row r="1526" spans="7:17">
      <c r="G1526" s="1"/>
      <c r="H1526" s="1"/>
      <c r="I1526" s="1"/>
      <c r="J1526" s="1"/>
      <c r="K1526" s="1"/>
      <c r="L1526" s="1"/>
      <c r="M1526" s="1"/>
      <c r="N1526" s="3"/>
      <c r="O1526" s="3"/>
      <c r="P1526" s="3"/>
      <c r="Q1526" s="3"/>
    </row>
    <row r="1527" spans="7:17">
      <c r="G1527" s="1"/>
      <c r="H1527" s="1"/>
      <c r="I1527" s="1"/>
      <c r="J1527" s="1"/>
      <c r="K1527" s="1"/>
      <c r="L1527" s="1"/>
      <c r="M1527" s="1"/>
      <c r="N1527" s="3"/>
      <c r="O1527" s="3"/>
      <c r="P1527" s="3"/>
      <c r="Q1527" s="3"/>
    </row>
    <row r="1528" spans="7:17">
      <c r="G1528" s="1"/>
      <c r="H1528" s="1"/>
      <c r="I1528" s="1"/>
      <c r="J1528" s="1"/>
      <c r="K1528" s="1"/>
      <c r="L1528" s="1"/>
      <c r="M1528" s="1"/>
      <c r="N1528" s="3"/>
      <c r="O1528" s="3"/>
      <c r="P1528" s="3"/>
      <c r="Q1528" s="3"/>
    </row>
    <row r="1529" spans="7:17">
      <c r="G1529" s="1"/>
      <c r="H1529" s="1"/>
      <c r="I1529" s="1"/>
      <c r="J1529" s="1"/>
      <c r="K1529" s="1"/>
      <c r="L1529" s="1"/>
      <c r="M1529" s="1"/>
      <c r="N1529" s="3"/>
      <c r="O1529" s="3"/>
      <c r="P1529" s="3"/>
      <c r="Q1529" s="3"/>
    </row>
    <row r="1530" spans="7:17">
      <c r="G1530" s="1"/>
      <c r="H1530" s="1"/>
      <c r="I1530" s="1"/>
      <c r="J1530" s="1"/>
      <c r="K1530" s="1"/>
      <c r="L1530" s="1"/>
      <c r="M1530" s="1"/>
      <c r="N1530" s="3"/>
      <c r="O1530" s="3"/>
      <c r="P1530" s="3"/>
      <c r="Q1530" s="3"/>
    </row>
    <row r="1531" spans="7:17">
      <c r="G1531" s="1"/>
      <c r="H1531" s="1"/>
      <c r="I1531" s="1"/>
      <c r="J1531" s="1"/>
      <c r="K1531" s="1"/>
      <c r="L1531" s="1"/>
      <c r="M1531" s="1"/>
      <c r="N1531" s="3"/>
      <c r="O1531" s="3"/>
      <c r="P1531" s="3"/>
      <c r="Q1531" s="3"/>
    </row>
    <row r="1532" spans="7:17">
      <c r="G1532" s="1"/>
      <c r="H1532" s="1"/>
      <c r="I1532" s="1"/>
      <c r="J1532" s="1"/>
      <c r="K1532" s="1"/>
      <c r="L1532" s="1"/>
      <c r="M1532" s="1"/>
      <c r="N1532" s="3"/>
      <c r="O1532" s="3"/>
      <c r="P1532" s="3"/>
      <c r="Q1532" s="3"/>
    </row>
    <row r="1533" spans="7:17">
      <c r="G1533" s="1"/>
      <c r="H1533" s="1"/>
      <c r="I1533" s="1"/>
      <c r="J1533" s="1"/>
      <c r="K1533" s="1"/>
      <c r="L1533" s="1"/>
      <c r="M1533" s="1"/>
      <c r="N1533" s="3"/>
      <c r="O1533" s="3"/>
      <c r="P1533" s="3"/>
      <c r="Q1533" s="3"/>
    </row>
    <row r="1534" spans="7:17">
      <c r="G1534" s="1"/>
      <c r="H1534" s="1"/>
      <c r="I1534" s="1"/>
      <c r="J1534" s="1"/>
      <c r="K1534" s="1"/>
      <c r="L1534" s="1"/>
      <c r="M1534" s="1"/>
      <c r="N1534" s="3"/>
      <c r="O1534" s="3"/>
      <c r="P1534" s="3"/>
      <c r="Q1534" s="3"/>
    </row>
    <row r="1535" spans="7:17">
      <c r="G1535" s="1"/>
      <c r="H1535" s="1"/>
      <c r="I1535" s="1"/>
      <c r="J1535" s="1"/>
      <c r="K1535" s="1"/>
      <c r="L1535" s="1"/>
      <c r="M1535" s="1"/>
      <c r="N1535" s="3"/>
      <c r="O1535" s="3"/>
      <c r="P1535" s="3"/>
      <c r="Q1535" s="3"/>
    </row>
    <row r="1536" spans="7:17">
      <c r="G1536" s="1"/>
      <c r="H1536" s="1"/>
      <c r="I1536" s="1"/>
      <c r="J1536" s="1"/>
      <c r="K1536" s="1"/>
      <c r="L1536" s="1"/>
      <c r="M1536" s="1"/>
      <c r="N1536" s="3"/>
      <c r="O1536" s="3"/>
      <c r="P1536" s="3"/>
      <c r="Q1536" s="3"/>
    </row>
    <row r="1537" spans="7:17">
      <c r="G1537" s="1"/>
      <c r="H1537" s="1"/>
      <c r="I1537" s="1"/>
      <c r="J1537" s="1"/>
      <c r="K1537" s="1"/>
      <c r="L1537" s="1"/>
      <c r="M1537" s="1"/>
      <c r="N1537" s="3"/>
      <c r="O1537" s="3"/>
      <c r="P1537" s="3"/>
      <c r="Q1537" s="3"/>
    </row>
    <row r="1538" spans="7:17">
      <c r="G1538" s="1"/>
      <c r="H1538" s="1"/>
      <c r="I1538" s="1"/>
      <c r="J1538" s="1"/>
      <c r="K1538" s="1"/>
      <c r="L1538" s="1"/>
      <c r="M1538" s="1"/>
      <c r="N1538" s="3"/>
      <c r="O1538" s="3"/>
      <c r="P1538" s="3"/>
      <c r="Q1538" s="3"/>
    </row>
    <row r="1539" spans="7:17">
      <c r="G1539" s="1"/>
      <c r="H1539" s="1"/>
      <c r="I1539" s="1"/>
      <c r="J1539" s="1"/>
      <c r="K1539" s="1"/>
      <c r="L1539" s="1"/>
      <c r="M1539" s="1"/>
      <c r="N1539" s="3"/>
      <c r="O1539" s="3"/>
      <c r="P1539" s="3"/>
      <c r="Q1539" s="3"/>
    </row>
    <row r="1540" spans="7:17">
      <c r="G1540" s="1"/>
      <c r="H1540" s="1"/>
      <c r="I1540" s="1"/>
      <c r="J1540" s="1"/>
      <c r="K1540" s="1"/>
      <c r="L1540" s="1"/>
      <c r="M1540" s="1"/>
      <c r="N1540" s="3"/>
      <c r="O1540" s="3"/>
      <c r="P1540" s="3"/>
      <c r="Q1540" s="3"/>
    </row>
    <row r="1541" spans="7:17">
      <c r="G1541" s="1"/>
      <c r="H1541" s="1"/>
      <c r="I1541" s="1"/>
      <c r="J1541" s="1"/>
      <c r="K1541" s="1"/>
      <c r="L1541" s="1"/>
      <c r="M1541" s="1"/>
      <c r="N1541" s="3"/>
      <c r="O1541" s="3"/>
      <c r="P1541" s="3"/>
      <c r="Q1541" s="3"/>
    </row>
    <row r="1542" spans="7:17">
      <c r="G1542" s="1"/>
      <c r="H1542" s="1"/>
      <c r="I1542" s="1"/>
      <c r="J1542" s="1"/>
      <c r="K1542" s="1"/>
      <c r="L1542" s="1"/>
      <c r="M1542" s="1"/>
      <c r="N1542" s="3"/>
      <c r="O1542" s="3"/>
      <c r="P1542" s="3"/>
      <c r="Q1542" s="3"/>
    </row>
    <row r="1543" spans="7:17">
      <c r="G1543" s="1"/>
      <c r="H1543" s="1"/>
      <c r="I1543" s="1"/>
      <c r="J1543" s="1"/>
      <c r="K1543" s="1"/>
      <c r="L1543" s="1"/>
      <c r="M1543" s="1"/>
      <c r="N1543" s="3"/>
      <c r="O1543" s="3"/>
      <c r="P1543" s="3"/>
      <c r="Q1543" s="3"/>
    </row>
    <row r="1544" spans="7:17">
      <c r="G1544" s="1"/>
      <c r="H1544" s="1"/>
      <c r="I1544" s="1"/>
      <c r="J1544" s="1"/>
      <c r="K1544" s="1"/>
      <c r="L1544" s="1"/>
      <c r="M1544" s="1"/>
      <c r="N1544" s="3"/>
      <c r="O1544" s="3"/>
      <c r="P1544" s="3"/>
      <c r="Q1544" s="3"/>
    </row>
    <row r="1545" spans="7:17">
      <c r="G1545" s="1"/>
      <c r="H1545" s="1"/>
      <c r="I1545" s="1"/>
      <c r="J1545" s="1"/>
      <c r="K1545" s="1"/>
      <c r="L1545" s="1"/>
      <c r="M1545" s="1"/>
      <c r="N1545" s="3"/>
      <c r="O1545" s="3"/>
      <c r="P1545" s="3"/>
      <c r="Q1545" s="3"/>
    </row>
    <row r="1546" spans="7:17">
      <c r="G1546" s="1"/>
      <c r="H1546" s="1"/>
      <c r="I1546" s="1"/>
      <c r="J1546" s="1"/>
      <c r="K1546" s="1"/>
      <c r="L1546" s="1"/>
      <c r="M1546" s="1"/>
      <c r="N1546" s="3"/>
      <c r="O1546" s="3"/>
      <c r="P1546" s="3"/>
      <c r="Q1546" s="3"/>
    </row>
    <row r="1547" spans="7:17">
      <c r="G1547" s="1"/>
      <c r="H1547" s="1"/>
      <c r="I1547" s="1"/>
      <c r="J1547" s="1"/>
      <c r="K1547" s="1"/>
      <c r="L1547" s="1"/>
      <c r="M1547" s="1"/>
      <c r="N1547" s="3"/>
      <c r="O1547" s="3"/>
      <c r="P1547" s="3"/>
      <c r="Q1547" s="3"/>
    </row>
    <row r="1548" spans="7:17">
      <c r="G1548" s="1"/>
      <c r="H1548" s="1"/>
      <c r="I1548" s="1"/>
      <c r="J1548" s="1"/>
      <c r="K1548" s="1"/>
      <c r="L1548" s="1"/>
      <c r="M1548" s="1"/>
      <c r="N1548" s="3"/>
      <c r="O1548" s="3"/>
      <c r="P1548" s="3"/>
      <c r="Q1548" s="3"/>
    </row>
    <row r="1549" spans="7:17">
      <c r="G1549" s="1"/>
      <c r="H1549" s="1"/>
      <c r="I1549" s="1"/>
      <c r="J1549" s="1"/>
      <c r="K1549" s="1"/>
      <c r="L1549" s="1"/>
      <c r="M1549" s="1"/>
      <c r="N1549" s="3"/>
      <c r="O1549" s="3"/>
      <c r="P1549" s="3"/>
      <c r="Q1549" s="3"/>
    </row>
    <row r="1550" spans="7:17">
      <c r="G1550" s="1"/>
      <c r="H1550" s="1"/>
      <c r="I1550" s="1"/>
      <c r="J1550" s="1"/>
      <c r="K1550" s="1"/>
      <c r="L1550" s="1"/>
      <c r="M1550" s="1"/>
      <c r="N1550" s="3"/>
      <c r="O1550" s="3"/>
      <c r="P1550" s="3"/>
      <c r="Q1550" s="3"/>
    </row>
    <row r="1551" spans="7:17">
      <c r="G1551" s="1"/>
      <c r="H1551" s="1"/>
      <c r="I1551" s="1"/>
      <c r="J1551" s="1"/>
      <c r="K1551" s="1"/>
      <c r="L1551" s="1"/>
      <c r="M1551" s="1"/>
      <c r="N1551" s="3"/>
      <c r="O1551" s="3"/>
      <c r="P1551" s="3"/>
      <c r="Q1551" s="3"/>
    </row>
    <row r="1552" spans="7:17">
      <c r="G1552" s="1"/>
      <c r="H1552" s="1"/>
      <c r="I1552" s="1"/>
      <c r="J1552" s="1"/>
      <c r="K1552" s="1"/>
      <c r="L1552" s="1"/>
      <c r="M1552" s="1"/>
      <c r="N1552" s="3"/>
      <c r="O1552" s="3"/>
      <c r="P1552" s="3"/>
      <c r="Q1552" s="3"/>
    </row>
    <row r="1553" spans="7:17">
      <c r="G1553" s="1"/>
      <c r="H1553" s="1"/>
      <c r="I1553" s="1"/>
      <c r="J1553" s="1"/>
      <c r="K1553" s="1"/>
      <c r="L1553" s="1"/>
      <c r="M1553" s="1"/>
      <c r="N1553" s="3"/>
      <c r="O1553" s="3"/>
      <c r="P1553" s="3"/>
      <c r="Q1553" s="3"/>
    </row>
    <row r="1554" spans="7:17">
      <c r="G1554" s="1"/>
      <c r="H1554" s="1"/>
      <c r="I1554" s="1"/>
      <c r="J1554" s="1"/>
      <c r="K1554" s="1"/>
      <c r="L1554" s="1"/>
      <c r="M1554" s="1"/>
      <c r="N1554" s="3"/>
      <c r="O1554" s="3"/>
      <c r="P1554" s="3"/>
      <c r="Q1554" s="3"/>
    </row>
    <row r="1555" spans="7:17">
      <c r="G1555" s="1"/>
      <c r="H1555" s="1"/>
      <c r="I1555" s="1"/>
      <c r="J1555" s="1"/>
      <c r="K1555" s="1"/>
      <c r="L1555" s="1"/>
      <c r="M1555" s="1"/>
      <c r="N1555" s="3"/>
      <c r="O1555" s="3"/>
      <c r="P1555" s="3"/>
      <c r="Q1555" s="3"/>
    </row>
    <row r="1556" spans="7:17">
      <c r="G1556" s="1"/>
      <c r="H1556" s="1"/>
      <c r="I1556" s="1"/>
      <c r="J1556" s="1"/>
      <c r="K1556" s="1"/>
      <c r="L1556" s="1"/>
      <c r="M1556" s="1"/>
      <c r="N1556" s="3"/>
      <c r="O1556" s="3"/>
      <c r="P1556" s="3"/>
      <c r="Q1556" s="3"/>
    </row>
    <row r="1557" spans="7:17">
      <c r="G1557" s="1"/>
      <c r="H1557" s="1"/>
      <c r="I1557" s="1"/>
      <c r="J1557" s="1"/>
      <c r="K1557" s="1"/>
      <c r="L1557" s="1"/>
      <c r="M1557" s="1"/>
      <c r="N1557" s="3"/>
      <c r="O1557" s="3"/>
      <c r="P1557" s="3"/>
      <c r="Q1557" s="3"/>
    </row>
    <row r="1558" spans="7:17">
      <c r="G1558" s="1"/>
      <c r="H1558" s="1"/>
      <c r="I1558" s="1"/>
      <c r="J1558" s="1"/>
      <c r="K1558" s="1"/>
      <c r="L1558" s="1"/>
      <c r="M1558" s="1"/>
      <c r="N1558" s="3"/>
      <c r="O1558" s="3"/>
      <c r="P1558" s="3"/>
      <c r="Q1558" s="3"/>
    </row>
    <row r="1559" spans="7:17">
      <c r="G1559" s="1"/>
      <c r="H1559" s="1"/>
      <c r="I1559" s="1"/>
      <c r="J1559" s="1"/>
      <c r="K1559" s="1"/>
      <c r="L1559" s="1"/>
      <c r="M1559" s="1"/>
      <c r="N1559" s="3"/>
      <c r="O1559" s="3"/>
      <c r="P1559" s="3"/>
      <c r="Q1559" s="3"/>
    </row>
    <row r="1560" spans="7:17">
      <c r="G1560" s="1"/>
      <c r="H1560" s="1"/>
      <c r="I1560" s="1"/>
      <c r="J1560" s="1"/>
      <c r="K1560" s="1"/>
      <c r="L1560" s="1"/>
      <c r="M1560" s="1"/>
      <c r="N1560" s="3"/>
      <c r="O1560" s="3"/>
      <c r="P1560" s="3"/>
      <c r="Q1560" s="3"/>
    </row>
    <row r="1561" spans="7:17">
      <c r="G1561" s="1"/>
      <c r="H1561" s="1"/>
      <c r="I1561" s="1"/>
      <c r="J1561" s="1"/>
      <c r="K1561" s="1"/>
      <c r="L1561" s="1"/>
      <c r="M1561" s="1"/>
      <c r="N1561" s="3"/>
      <c r="O1561" s="3"/>
      <c r="P1561" s="3"/>
      <c r="Q1561" s="3"/>
    </row>
    <row r="1562" spans="7:17">
      <c r="G1562" s="1"/>
      <c r="H1562" s="1"/>
      <c r="I1562" s="1"/>
      <c r="J1562" s="1"/>
      <c r="K1562" s="1"/>
      <c r="L1562" s="1"/>
      <c r="M1562" s="1"/>
      <c r="N1562" s="3"/>
      <c r="O1562" s="3"/>
      <c r="P1562" s="3"/>
      <c r="Q1562" s="3"/>
    </row>
    <row r="1563" spans="7:17">
      <c r="G1563" s="1"/>
      <c r="H1563" s="1"/>
      <c r="I1563" s="1"/>
      <c r="J1563" s="1"/>
      <c r="K1563" s="1"/>
      <c r="L1563" s="1"/>
      <c r="M1563" s="1"/>
      <c r="N1563" s="3"/>
      <c r="O1563" s="3"/>
      <c r="P1563" s="3"/>
      <c r="Q1563" s="3"/>
    </row>
    <row r="1564" spans="7:17">
      <c r="G1564" s="1"/>
      <c r="H1564" s="1"/>
      <c r="I1564" s="1"/>
      <c r="J1564" s="1"/>
      <c r="K1564" s="1"/>
      <c r="L1564" s="1"/>
      <c r="M1564" s="1"/>
      <c r="N1564" s="3"/>
      <c r="O1564" s="3"/>
      <c r="P1564" s="3"/>
      <c r="Q1564" s="3"/>
    </row>
    <row r="1565" spans="7:17">
      <c r="G1565" s="1"/>
      <c r="H1565" s="1"/>
      <c r="I1565" s="1"/>
      <c r="J1565" s="1"/>
      <c r="K1565" s="1"/>
      <c r="L1565" s="1"/>
      <c r="M1565" s="1"/>
      <c r="N1565" s="3"/>
      <c r="O1565" s="3"/>
      <c r="P1565" s="3"/>
      <c r="Q1565" s="3"/>
    </row>
    <row r="1566" spans="7:17">
      <c r="G1566" s="1"/>
      <c r="H1566" s="1"/>
      <c r="I1566" s="1"/>
      <c r="J1566" s="1"/>
      <c r="K1566" s="1"/>
      <c r="L1566" s="1"/>
      <c r="M1566" s="1"/>
      <c r="N1566" s="3"/>
      <c r="O1566" s="3"/>
      <c r="P1566" s="3"/>
      <c r="Q1566" s="3"/>
    </row>
    <row r="1567" spans="7:17">
      <c r="G1567" s="1"/>
      <c r="H1567" s="1"/>
      <c r="I1567" s="1"/>
      <c r="J1567" s="1"/>
      <c r="K1567" s="1"/>
      <c r="L1567" s="1"/>
      <c r="M1567" s="1"/>
      <c r="N1567" s="3"/>
      <c r="O1567" s="3"/>
      <c r="P1567" s="3"/>
      <c r="Q1567" s="3"/>
    </row>
    <row r="1568" spans="7:17">
      <c r="G1568" s="1"/>
      <c r="H1568" s="1"/>
      <c r="I1568" s="1"/>
      <c r="J1568" s="1"/>
      <c r="K1568" s="1"/>
      <c r="L1568" s="1"/>
      <c r="M1568" s="1"/>
      <c r="N1568" s="3"/>
      <c r="O1568" s="3"/>
      <c r="P1568" s="3"/>
      <c r="Q1568" s="3"/>
    </row>
    <row r="1569" spans="7:17">
      <c r="G1569" s="1"/>
      <c r="H1569" s="1"/>
      <c r="I1569" s="1"/>
      <c r="J1569" s="1"/>
      <c r="K1569" s="1"/>
      <c r="L1569" s="1"/>
      <c r="M1569" s="1"/>
      <c r="N1569" s="3"/>
      <c r="O1569" s="3"/>
      <c r="P1569" s="3"/>
      <c r="Q1569" s="3"/>
    </row>
    <row r="1570" spans="7:17">
      <c r="G1570" s="1"/>
      <c r="H1570" s="1"/>
      <c r="I1570" s="1"/>
      <c r="J1570" s="1"/>
      <c r="K1570" s="1"/>
      <c r="L1570" s="1"/>
      <c r="M1570" s="1"/>
      <c r="N1570" s="3"/>
      <c r="O1570" s="3"/>
      <c r="P1570" s="3"/>
      <c r="Q1570" s="3"/>
    </row>
    <row r="1571" spans="7:17">
      <c r="G1571" s="1"/>
      <c r="H1571" s="1"/>
      <c r="I1571" s="1"/>
      <c r="J1571" s="1"/>
      <c r="K1571" s="1"/>
      <c r="L1571" s="1"/>
      <c r="M1571" s="1"/>
      <c r="N1571" s="3"/>
      <c r="O1571" s="3"/>
      <c r="P1571" s="3"/>
      <c r="Q1571" s="3"/>
    </row>
    <row r="1572" spans="7:17">
      <c r="G1572" s="1"/>
      <c r="H1572" s="1"/>
      <c r="I1572" s="1"/>
      <c r="J1572" s="1"/>
      <c r="K1572" s="1"/>
      <c r="L1572" s="1"/>
      <c r="M1572" s="1"/>
      <c r="N1572" s="3"/>
      <c r="O1572" s="3"/>
      <c r="P1572" s="3"/>
      <c r="Q1572" s="3"/>
    </row>
    <row r="1573" spans="7:17">
      <c r="G1573" s="1"/>
      <c r="H1573" s="1"/>
      <c r="I1573" s="1"/>
      <c r="J1573" s="1"/>
      <c r="K1573" s="1"/>
      <c r="L1573" s="1"/>
      <c r="M1573" s="1"/>
      <c r="N1573" s="3"/>
      <c r="O1573" s="3"/>
      <c r="P1573" s="3"/>
      <c r="Q1573" s="3"/>
    </row>
    <row r="1574" spans="7:17">
      <c r="G1574" s="1"/>
      <c r="H1574" s="1"/>
      <c r="I1574" s="1"/>
      <c r="J1574" s="1"/>
      <c r="K1574" s="1"/>
      <c r="L1574" s="1"/>
      <c r="M1574" s="1"/>
      <c r="N1574" s="3"/>
      <c r="O1574" s="3"/>
      <c r="P1574" s="3"/>
      <c r="Q1574" s="3"/>
    </row>
    <row r="1575" spans="7:17">
      <c r="G1575" s="1"/>
      <c r="H1575" s="1"/>
      <c r="I1575" s="1"/>
      <c r="J1575" s="1"/>
      <c r="K1575" s="1"/>
      <c r="L1575" s="1"/>
      <c r="M1575" s="1"/>
      <c r="N1575" s="3"/>
      <c r="O1575" s="3"/>
      <c r="P1575" s="3"/>
      <c r="Q1575" s="3"/>
    </row>
    <row r="1576" spans="7:17">
      <c r="G1576" s="1"/>
      <c r="H1576" s="1"/>
      <c r="I1576" s="1"/>
      <c r="J1576" s="1"/>
      <c r="K1576" s="1"/>
      <c r="L1576" s="1"/>
      <c r="M1576" s="1"/>
      <c r="N1576" s="3"/>
      <c r="O1576" s="3"/>
      <c r="P1576" s="3"/>
      <c r="Q1576" s="3"/>
    </row>
    <row r="1577" spans="7:17">
      <c r="G1577" s="1"/>
      <c r="H1577" s="1"/>
      <c r="I1577" s="1"/>
      <c r="J1577" s="1"/>
      <c r="K1577" s="1"/>
      <c r="L1577" s="1"/>
      <c r="M1577" s="1"/>
      <c r="N1577" s="3"/>
      <c r="O1577" s="3"/>
      <c r="P1577" s="3"/>
      <c r="Q1577" s="3"/>
    </row>
    <row r="1578" spans="7:17">
      <c r="G1578" s="1"/>
      <c r="H1578" s="1"/>
      <c r="I1578" s="1"/>
      <c r="J1578" s="1"/>
      <c r="K1578" s="1"/>
      <c r="L1578" s="1"/>
      <c r="M1578" s="1"/>
      <c r="N1578" s="3"/>
      <c r="O1578" s="3"/>
      <c r="P1578" s="3"/>
      <c r="Q1578" s="3"/>
    </row>
    <row r="1579" spans="7:17">
      <c r="G1579" s="1"/>
      <c r="H1579" s="1"/>
      <c r="I1579" s="1"/>
      <c r="J1579" s="1"/>
      <c r="K1579" s="1"/>
      <c r="L1579" s="1"/>
      <c r="M1579" s="1"/>
      <c r="N1579" s="3"/>
      <c r="O1579" s="3"/>
      <c r="P1579" s="3"/>
      <c r="Q1579" s="3"/>
    </row>
    <row r="1580" spans="7:17">
      <c r="G1580" s="1"/>
      <c r="H1580" s="1"/>
      <c r="I1580" s="1"/>
      <c r="J1580" s="1"/>
      <c r="K1580" s="1"/>
      <c r="L1580" s="1"/>
      <c r="M1580" s="1"/>
      <c r="N1580" s="3"/>
      <c r="O1580" s="3"/>
      <c r="P1580" s="3"/>
      <c r="Q1580" s="3"/>
    </row>
    <row r="1581" spans="7:17">
      <c r="G1581" s="1"/>
      <c r="H1581" s="1"/>
      <c r="I1581" s="1"/>
      <c r="J1581" s="1"/>
      <c r="K1581" s="1"/>
      <c r="L1581" s="1"/>
      <c r="M1581" s="1"/>
      <c r="N1581" s="3"/>
      <c r="O1581" s="3"/>
      <c r="P1581" s="3"/>
      <c r="Q1581" s="3"/>
    </row>
    <row r="1582" spans="7:17">
      <c r="G1582" s="1"/>
      <c r="H1582" s="1"/>
      <c r="I1582" s="1"/>
      <c r="J1582" s="1"/>
      <c r="K1582" s="1"/>
      <c r="L1582" s="1"/>
      <c r="M1582" s="1"/>
      <c r="N1582" s="3"/>
      <c r="O1582" s="3"/>
      <c r="P1582" s="3"/>
      <c r="Q1582" s="3"/>
    </row>
    <row r="1583" spans="7:17">
      <c r="G1583" s="1"/>
      <c r="H1583" s="1"/>
      <c r="I1583" s="1"/>
      <c r="J1583" s="1"/>
      <c r="K1583" s="1"/>
      <c r="L1583" s="1"/>
      <c r="M1583" s="1"/>
      <c r="N1583" s="3"/>
      <c r="O1583" s="3"/>
      <c r="P1583" s="3"/>
      <c r="Q1583" s="3"/>
    </row>
    <row r="1584" spans="7:17">
      <c r="G1584" s="1"/>
      <c r="H1584" s="1"/>
      <c r="I1584" s="1"/>
      <c r="J1584" s="1"/>
      <c r="K1584" s="1"/>
      <c r="L1584" s="1"/>
      <c r="M1584" s="1"/>
      <c r="N1584" s="3"/>
      <c r="O1584" s="3"/>
      <c r="P1584" s="3"/>
      <c r="Q1584" s="3"/>
    </row>
    <row r="1585" spans="7:17">
      <c r="G1585" s="1"/>
      <c r="H1585" s="1"/>
      <c r="I1585" s="1"/>
      <c r="J1585" s="1"/>
      <c r="K1585" s="1"/>
      <c r="L1585" s="1"/>
      <c r="M1585" s="1"/>
      <c r="N1585" s="3"/>
      <c r="O1585" s="3"/>
      <c r="P1585" s="3"/>
      <c r="Q1585" s="3"/>
    </row>
    <row r="1586" spans="7:17">
      <c r="G1586" s="1"/>
      <c r="H1586" s="1"/>
      <c r="I1586" s="1"/>
      <c r="J1586" s="1"/>
      <c r="K1586" s="1"/>
      <c r="L1586" s="1"/>
      <c r="M1586" s="1"/>
      <c r="N1586" s="3"/>
      <c r="O1586" s="3"/>
      <c r="P1586" s="3"/>
      <c r="Q1586" s="3"/>
    </row>
    <row r="1587" spans="7:17">
      <c r="G1587" s="1"/>
      <c r="H1587" s="1"/>
      <c r="I1587" s="1"/>
      <c r="J1587" s="1"/>
      <c r="K1587" s="1"/>
      <c r="L1587" s="1"/>
      <c r="M1587" s="1"/>
      <c r="N1587" s="3"/>
      <c r="O1587" s="3"/>
      <c r="P1587" s="3"/>
      <c r="Q1587" s="3"/>
    </row>
    <row r="1588" spans="7:17">
      <c r="G1588" s="1"/>
      <c r="H1588" s="1"/>
      <c r="I1588" s="1"/>
      <c r="J1588" s="1"/>
      <c r="K1588" s="1"/>
      <c r="L1588" s="1"/>
      <c r="M1588" s="1"/>
      <c r="N1588" s="3"/>
      <c r="O1588" s="3"/>
      <c r="P1588" s="3"/>
      <c r="Q1588" s="3"/>
    </row>
    <row r="1589" spans="7:17">
      <c r="G1589" s="1"/>
      <c r="H1589" s="1"/>
      <c r="I1589" s="1"/>
      <c r="J1589" s="1"/>
      <c r="K1589" s="1"/>
      <c r="L1589" s="1"/>
      <c r="M1589" s="1"/>
      <c r="N1589" s="3"/>
      <c r="O1589" s="3"/>
      <c r="P1589" s="3"/>
      <c r="Q1589" s="3"/>
    </row>
    <row r="1590" spans="7:17">
      <c r="G1590" s="1"/>
      <c r="H1590" s="1"/>
      <c r="I1590" s="1"/>
      <c r="J1590" s="1"/>
      <c r="K1590" s="1"/>
      <c r="L1590" s="1"/>
      <c r="M1590" s="1"/>
      <c r="N1590" s="3"/>
      <c r="O1590" s="3"/>
      <c r="P1590" s="3"/>
      <c r="Q1590" s="3"/>
    </row>
    <row r="1591" spans="7:17">
      <c r="G1591" s="1"/>
      <c r="H1591" s="1"/>
      <c r="I1591" s="1"/>
      <c r="J1591" s="1"/>
      <c r="K1591" s="1"/>
      <c r="L1591" s="1"/>
      <c r="M1591" s="1"/>
      <c r="N1591" s="3"/>
      <c r="O1591" s="3"/>
      <c r="P1591" s="3"/>
      <c r="Q1591" s="3"/>
    </row>
    <row r="1592" spans="7:17">
      <c r="G1592" s="1"/>
      <c r="H1592" s="1"/>
      <c r="I1592" s="1"/>
      <c r="J1592" s="1"/>
      <c r="K1592" s="1"/>
      <c r="L1592" s="1"/>
      <c r="M1592" s="1"/>
      <c r="N1592" s="3"/>
      <c r="O1592" s="3"/>
      <c r="P1592" s="3"/>
      <c r="Q1592" s="3"/>
    </row>
    <row r="1593" spans="7:17">
      <c r="G1593" s="1"/>
      <c r="H1593" s="1"/>
      <c r="I1593" s="1"/>
      <c r="J1593" s="1"/>
      <c r="K1593" s="1"/>
      <c r="L1593" s="1"/>
      <c r="M1593" s="1"/>
      <c r="N1593" s="3"/>
      <c r="O1593" s="3"/>
      <c r="P1593" s="3"/>
      <c r="Q1593" s="3"/>
    </row>
    <row r="1594" spans="7:17">
      <c r="G1594" s="1"/>
      <c r="H1594" s="1"/>
      <c r="I1594" s="1"/>
      <c r="J1594" s="1"/>
      <c r="K1594" s="1"/>
      <c r="L1594" s="1"/>
      <c r="M1594" s="1"/>
      <c r="N1594" s="3"/>
      <c r="O1594" s="3"/>
      <c r="P1594" s="3"/>
      <c r="Q1594" s="3"/>
    </row>
    <row r="1595" spans="7:17">
      <c r="G1595" s="1"/>
      <c r="H1595" s="1"/>
      <c r="I1595" s="1"/>
      <c r="J1595" s="1"/>
      <c r="K1595" s="1"/>
      <c r="L1595" s="1"/>
      <c r="M1595" s="1"/>
      <c r="N1595" s="3"/>
      <c r="O1595" s="3"/>
      <c r="P1595" s="3"/>
      <c r="Q1595" s="3"/>
    </row>
    <row r="1596" spans="7:17">
      <c r="G1596" s="1"/>
      <c r="H1596" s="1"/>
      <c r="I1596" s="1"/>
      <c r="J1596" s="1"/>
      <c r="K1596" s="1"/>
      <c r="L1596" s="1"/>
      <c r="M1596" s="1"/>
      <c r="N1596" s="3"/>
      <c r="O1596" s="3"/>
      <c r="P1596" s="3"/>
      <c r="Q1596" s="3"/>
    </row>
    <row r="1597" spans="7:17">
      <c r="G1597" s="1"/>
      <c r="H1597" s="1"/>
      <c r="I1597" s="1"/>
      <c r="J1597" s="1"/>
      <c r="K1597" s="1"/>
      <c r="L1597" s="1"/>
      <c r="M1597" s="1"/>
      <c r="N1597" s="3"/>
      <c r="O1597" s="3"/>
      <c r="P1597" s="3"/>
      <c r="Q1597" s="3"/>
    </row>
    <row r="1598" spans="7:17">
      <c r="G1598" s="1"/>
      <c r="H1598" s="1"/>
      <c r="I1598" s="1"/>
      <c r="J1598" s="1"/>
      <c r="K1598" s="1"/>
      <c r="L1598" s="1"/>
      <c r="M1598" s="1"/>
      <c r="N1598" s="3"/>
      <c r="O1598" s="3"/>
      <c r="P1598" s="3"/>
      <c r="Q1598" s="3"/>
    </row>
    <row r="1599" spans="7:17">
      <c r="G1599" s="1"/>
      <c r="H1599" s="1"/>
      <c r="I1599" s="1"/>
      <c r="J1599" s="1"/>
      <c r="K1599" s="1"/>
      <c r="L1599" s="1"/>
      <c r="M1599" s="1"/>
      <c r="N1599" s="3"/>
      <c r="O1599" s="3"/>
      <c r="P1599" s="3"/>
      <c r="Q1599" s="3"/>
    </row>
    <row r="1600" spans="7:17">
      <c r="G1600" s="1"/>
      <c r="H1600" s="1"/>
      <c r="I1600" s="1"/>
      <c r="J1600" s="1"/>
      <c r="K1600" s="1"/>
      <c r="L1600" s="1"/>
      <c r="M1600" s="1"/>
      <c r="N1600" s="3"/>
      <c r="O1600" s="3"/>
      <c r="P1600" s="3"/>
      <c r="Q1600" s="3"/>
    </row>
    <row r="1601" spans="7:17">
      <c r="G1601" s="1"/>
      <c r="H1601" s="1"/>
      <c r="I1601" s="1"/>
      <c r="J1601" s="1"/>
      <c r="K1601" s="1"/>
      <c r="L1601" s="1"/>
      <c r="M1601" s="1"/>
      <c r="N1601" s="3"/>
      <c r="O1601" s="3"/>
      <c r="P1601" s="3"/>
      <c r="Q1601" s="3"/>
    </row>
    <row r="1602" spans="7:17">
      <c r="G1602" s="1"/>
      <c r="H1602" s="1"/>
      <c r="I1602" s="1"/>
      <c r="J1602" s="1"/>
      <c r="K1602" s="1"/>
      <c r="L1602" s="1"/>
      <c r="M1602" s="1"/>
      <c r="N1602" s="3"/>
      <c r="O1602" s="3"/>
      <c r="P1602" s="3"/>
      <c r="Q1602" s="3"/>
    </row>
    <row r="1603" spans="7:17">
      <c r="G1603" s="1"/>
      <c r="H1603" s="1"/>
      <c r="I1603" s="1"/>
      <c r="J1603" s="1"/>
      <c r="K1603" s="1"/>
      <c r="L1603" s="1"/>
      <c r="M1603" s="1"/>
      <c r="N1603" s="3"/>
      <c r="O1603" s="3"/>
      <c r="P1603" s="3"/>
      <c r="Q1603" s="3"/>
    </row>
    <row r="1604" spans="7:17">
      <c r="G1604" s="1"/>
      <c r="H1604" s="1"/>
      <c r="I1604" s="1"/>
      <c r="J1604" s="1"/>
      <c r="K1604" s="1"/>
      <c r="L1604" s="1"/>
      <c r="M1604" s="1"/>
      <c r="N1604" s="3"/>
      <c r="O1604" s="3"/>
      <c r="P1604" s="3"/>
      <c r="Q1604" s="3"/>
    </row>
    <row r="1605" spans="7:17">
      <c r="G1605" s="1"/>
      <c r="H1605" s="1"/>
      <c r="I1605" s="1"/>
      <c r="J1605" s="1"/>
      <c r="K1605" s="1"/>
      <c r="L1605" s="1"/>
      <c r="M1605" s="1"/>
      <c r="N1605" s="3"/>
      <c r="O1605" s="3"/>
      <c r="P1605" s="3"/>
      <c r="Q1605" s="3"/>
    </row>
    <row r="1606" spans="7:17">
      <c r="G1606" s="1"/>
      <c r="H1606" s="1"/>
      <c r="I1606" s="1"/>
      <c r="J1606" s="1"/>
      <c r="K1606" s="1"/>
      <c r="L1606" s="1"/>
      <c r="M1606" s="1"/>
      <c r="N1606" s="3"/>
      <c r="O1606" s="3"/>
      <c r="P1606" s="3"/>
      <c r="Q1606" s="3"/>
    </row>
    <row r="1607" spans="7:17">
      <c r="G1607" s="1"/>
      <c r="H1607" s="1"/>
      <c r="I1607" s="1"/>
      <c r="J1607" s="1"/>
      <c r="K1607" s="1"/>
      <c r="L1607" s="1"/>
      <c r="M1607" s="1"/>
      <c r="N1607" s="3"/>
      <c r="O1607" s="3"/>
      <c r="P1607" s="3"/>
      <c r="Q1607" s="3"/>
    </row>
    <row r="1608" spans="7:17">
      <c r="G1608" s="1"/>
      <c r="H1608" s="1"/>
      <c r="I1608" s="1"/>
      <c r="J1608" s="1"/>
      <c r="K1608" s="1"/>
      <c r="L1608" s="1"/>
      <c r="M1608" s="1"/>
      <c r="N1608" s="3"/>
      <c r="O1608" s="3"/>
      <c r="P1608" s="3"/>
      <c r="Q1608" s="3"/>
    </row>
    <row r="1609" spans="7:17">
      <c r="G1609" s="1"/>
      <c r="H1609" s="1"/>
      <c r="I1609" s="1"/>
      <c r="J1609" s="1"/>
      <c r="K1609" s="1"/>
      <c r="L1609" s="1"/>
      <c r="M1609" s="1"/>
      <c r="N1609" s="3"/>
      <c r="O1609" s="3"/>
      <c r="P1609" s="3"/>
      <c r="Q1609" s="3"/>
    </row>
    <row r="1610" spans="7:17">
      <c r="G1610" s="1"/>
      <c r="H1610" s="1"/>
      <c r="I1610" s="1"/>
      <c r="J1610" s="1"/>
      <c r="K1610" s="1"/>
      <c r="L1610" s="1"/>
      <c r="M1610" s="1"/>
      <c r="N1610" s="3"/>
      <c r="O1610" s="3"/>
      <c r="P1610" s="3"/>
      <c r="Q1610" s="3"/>
    </row>
    <row r="1611" spans="7:17">
      <c r="G1611" s="1"/>
      <c r="H1611" s="1"/>
      <c r="I1611" s="1"/>
      <c r="J1611" s="1"/>
      <c r="K1611" s="1"/>
      <c r="L1611" s="1"/>
      <c r="M1611" s="1"/>
      <c r="N1611" s="3"/>
      <c r="O1611" s="3"/>
      <c r="P1611" s="3"/>
      <c r="Q1611" s="3"/>
    </row>
    <row r="1612" spans="7:17">
      <c r="G1612" s="1"/>
      <c r="H1612" s="1"/>
      <c r="I1612" s="1"/>
      <c r="J1612" s="1"/>
      <c r="K1612" s="1"/>
      <c r="L1612" s="1"/>
      <c r="M1612" s="1"/>
      <c r="N1612" s="3"/>
      <c r="O1612" s="3"/>
      <c r="P1612" s="3"/>
      <c r="Q1612" s="3"/>
    </row>
    <row r="1613" spans="7:17">
      <c r="G1613" s="1"/>
      <c r="H1613" s="1"/>
      <c r="I1613" s="1"/>
      <c r="J1613" s="1"/>
      <c r="K1613" s="1"/>
      <c r="L1613" s="1"/>
      <c r="M1613" s="1"/>
      <c r="N1613" s="3"/>
      <c r="O1613" s="3"/>
      <c r="P1613" s="3"/>
      <c r="Q1613" s="3"/>
    </row>
    <row r="1614" spans="7:17">
      <c r="G1614" s="1"/>
      <c r="H1614" s="1"/>
      <c r="I1614" s="1"/>
      <c r="J1614" s="1"/>
      <c r="K1614" s="1"/>
      <c r="L1614" s="1"/>
      <c r="M1614" s="1"/>
      <c r="N1614" s="3"/>
      <c r="O1614" s="3"/>
      <c r="P1614" s="3"/>
      <c r="Q1614" s="3"/>
    </row>
    <row r="1615" spans="7:17">
      <c r="G1615" s="1"/>
      <c r="H1615" s="1"/>
      <c r="I1615" s="1"/>
      <c r="J1615" s="1"/>
      <c r="K1615" s="1"/>
      <c r="L1615" s="1"/>
      <c r="M1615" s="1"/>
      <c r="N1615" s="3"/>
      <c r="O1615" s="3"/>
      <c r="P1615" s="3"/>
      <c r="Q1615" s="3"/>
    </row>
    <row r="1616" spans="7:17">
      <c r="G1616" s="1"/>
      <c r="H1616" s="1"/>
      <c r="I1616" s="1"/>
      <c r="J1616" s="1"/>
      <c r="K1616" s="1"/>
      <c r="L1616" s="1"/>
      <c r="M1616" s="1"/>
      <c r="N1616" s="3"/>
      <c r="O1616" s="3"/>
      <c r="P1616" s="3"/>
      <c r="Q1616" s="3"/>
    </row>
    <row r="1617" spans="7:17">
      <c r="G1617" s="1"/>
      <c r="H1617" s="1"/>
      <c r="I1617" s="1"/>
      <c r="J1617" s="1"/>
      <c r="K1617" s="1"/>
      <c r="L1617" s="1"/>
      <c r="M1617" s="1"/>
      <c r="N1617" s="3"/>
      <c r="O1617" s="3"/>
      <c r="P1617" s="3"/>
      <c r="Q1617" s="3"/>
    </row>
    <row r="1618" spans="7:17">
      <c r="G1618" s="1"/>
      <c r="H1618" s="1"/>
      <c r="I1618" s="1"/>
      <c r="J1618" s="1"/>
      <c r="K1618" s="1"/>
      <c r="L1618" s="1"/>
      <c r="M1618" s="1"/>
      <c r="N1618" s="3"/>
      <c r="O1618" s="3"/>
      <c r="P1618" s="3"/>
      <c r="Q1618" s="3"/>
    </row>
    <row r="1619" spans="7:17">
      <c r="G1619" s="1"/>
      <c r="H1619" s="1"/>
      <c r="I1619" s="1"/>
      <c r="J1619" s="1"/>
      <c r="K1619" s="1"/>
      <c r="L1619" s="1"/>
      <c r="M1619" s="1"/>
      <c r="N1619" s="3"/>
      <c r="O1619" s="3"/>
      <c r="P1619" s="3"/>
      <c r="Q1619" s="3"/>
    </row>
    <row r="1620" spans="7:17">
      <c r="G1620" s="1"/>
      <c r="H1620" s="1"/>
      <c r="I1620" s="1"/>
      <c r="J1620" s="1"/>
      <c r="K1620" s="1"/>
      <c r="L1620" s="1"/>
      <c r="M1620" s="1"/>
      <c r="N1620" s="3"/>
      <c r="O1620" s="3"/>
      <c r="P1620" s="3"/>
      <c r="Q1620" s="3"/>
    </row>
    <row r="1621" spans="7:17">
      <c r="G1621" s="1"/>
      <c r="H1621" s="1"/>
      <c r="I1621" s="1"/>
      <c r="J1621" s="1"/>
      <c r="K1621" s="1"/>
      <c r="L1621" s="1"/>
      <c r="M1621" s="1"/>
      <c r="N1621" s="3"/>
      <c r="O1621" s="3"/>
      <c r="P1621" s="3"/>
      <c r="Q1621" s="3"/>
    </row>
    <row r="1622" spans="7:17">
      <c r="G1622" s="1"/>
      <c r="H1622" s="1"/>
      <c r="I1622" s="1"/>
      <c r="J1622" s="1"/>
      <c r="K1622" s="1"/>
      <c r="L1622" s="1"/>
      <c r="M1622" s="1"/>
      <c r="N1622" s="3"/>
      <c r="O1622" s="3"/>
      <c r="P1622" s="3"/>
      <c r="Q1622" s="3"/>
    </row>
    <row r="1623" spans="7:17">
      <c r="G1623" s="1"/>
      <c r="H1623" s="1"/>
      <c r="I1623" s="1"/>
      <c r="J1623" s="1"/>
      <c r="K1623" s="1"/>
      <c r="L1623" s="1"/>
      <c r="M1623" s="1"/>
      <c r="N1623" s="3"/>
      <c r="O1623" s="3"/>
      <c r="P1623" s="3"/>
      <c r="Q1623" s="3"/>
    </row>
    <row r="1624" spans="7:17">
      <c r="G1624" s="1"/>
      <c r="H1624" s="1"/>
      <c r="I1624" s="1"/>
      <c r="J1624" s="1"/>
      <c r="K1624" s="1"/>
      <c r="L1624" s="1"/>
      <c r="M1624" s="1"/>
      <c r="N1624" s="3"/>
      <c r="O1624" s="3"/>
      <c r="P1624" s="3"/>
      <c r="Q1624" s="3"/>
    </row>
    <row r="1625" spans="7:17">
      <c r="G1625" s="1"/>
      <c r="H1625" s="1"/>
      <c r="I1625" s="1"/>
      <c r="J1625" s="1"/>
      <c r="K1625" s="1"/>
      <c r="L1625" s="1"/>
      <c r="M1625" s="1"/>
      <c r="N1625" s="3"/>
      <c r="O1625" s="3"/>
      <c r="P1625" s="3"/>
      <c r="Q1625" s="3"/>
    </row>
    <row r="1626" spans="7:17">
      <c r="G1626" s="1"/>
      <c r="H1626" s="1"/>
      <c r="I1626" s="1"/>
      <c r="J1626" s="1"/>
      <c r="K1626" s="1"/>
      <c r="L1626" s="1"/>
      <c r="M1626" s="1"/>
      <c r="N1626" s="3"/>
      <c r="O1626" s="3"/>
      <c r="P1626" s="3"/>
      <c r="Q1626" s="3"/>
    </row>
    <row r="1627" spans="7:17">
      <c r="G1627" s="1"/>
      <c r="H1627" s="1"/>
      <c r="I1627" s="1"/>
      <c r="J1627" s="1"/>
      <c r="K1627" s="1"/>
      <c r="L1627" s="1"/>
      <c r="M1627" s="1"/>
      <c r="N1627" s="3"/>
      <c r="O1627" s="3"/>
      <c r="P1627" s="3"/>
      <c r="Q1627" s="3"/>
    </row>
    <row r="1628" spans="7:17">
      <c r="G1628" s="1"/>
      <c r="H1628" s="1"/>
      <c r="I1628" s="1"/>
      <c r="J1628" s="1"/>
      <c r="K1628" s="1"/>
      <c r="L1628" s="1"/>
      <c r="M1628" s="1"/>
      <c r="N1628" s="3"/>
      <c r="O1628" s="3"/>
      <c r="P1628" s="3"/>
      <c r="Q1628" s="3"/>
    </row>
    <row r="1629" spans="7:17">
      <c r="G1629" s="1"/>
      <c r="H1629" s="1"/>
      <c r="I1629" s="1"/>
      <c r="J1629" s="1"/>
      <c r="K1629" s="1"/>
      <c r="L1629" s="1"/>
      <c r="M1629" s="1"/>
      <c r="N1629" s="3"/>
      <c r="O1629" s="3"/>
      <c r="P1629" s="3"/>
      <c r="Q1629" s="3"/>
    </row>
    <row r="1630" spans="7:17">
      <c r="G1630" s="1"/>
      <c r="H1630" s="1"/>
      <c r="I1630" s="1"/>
      <c r="J1630" s="1"/>
      <c r="K1630" s="1"/>
      <c r="L1630" s="1"/>
      <c r="M1630" s="1"/>
      <c r="N1630" s="3"/>
      <c r="O1630" s="3"/>
      <c r="P1630" s="3"/>
      <c r="Q1630" s="3"/>
    </row>
    <row r="1631" spans="7:17">
      <c r="G1631" s="1"/>
      <c r="H1631" s="1"/>
      <c r="I1631" s="1"/>
      <c r="J1631" s="1"/>
      <c r="K1631" s="1"/>
      <c r="L1631" s="1"/>
      <c r="M1631" s="1"/>
      <c r="N1631" s="3"/>
      <c r="O1631" s="3"/>
      <c r="P1631" s="3"/>
      <c r="Q1631" s="3"/>
    </row>
    <row r="1632" spans="7:17">
      <c r="G1632" s="1"/>
      <c r="H1632" s="1"/>
      <c r="I1632" s="1"/>
      <c r="J1632" s="1"/>
      <c r="K1632" s="1"/>
      <c r="L1632" s="1"/>
      <c r="M1632" s="1"/>
      <c r="N1632" s="3"/>
      <c r="O1632" s="3"/>
      <c r="P1632" s="3"/>
      <c r="Q1632" s="3"/>
    </row>
    <row r="1633" spans="7:17">
      <c r="G1633" s="1"/>
      <c r="H1633" s="1"/>
      <c r="I1633" s="1"/>
      <c r="J1633" s="1"/>
      <c r="K1633" s="1"/>
      <c r="L1633" s="1"/>
      <c r="M1633" s="1"/>
      <c r="N1633" s="3"/>
      <c r="O1633" s="3"/>
      <c r="P1633" s="3"/>
      <c r="Q1633" s="3"/>
    </row>
    <row r="1634" spans="7:17">
      <c r="G1634" s="1"/>
      <c r="H1634" s="1"/>
      <c r="I1634" s="1"/>
      <c r="J1634" s="1"/>
      <c r="K1634" s="1"/>
      <c r="L1634" s="1"/>
      <c r="M1634" s="1"/>
      <c r="N1634" s="3"/>
      <c r="O1634" s="3"/>
      <c r="P1634" s="3"/>
      <c r="Q1634" s="3"/>
    </row>
    <row r="1635" spans="7:17">
      <c r="G1635" s="1"/>
      <c r="H1635" s="1"/>
      <c r="I1635" s="1"/>
      <c r="J1635" s="1"/>
      <c r="K1635" s="1"/>
      <c r="L1635" s="1"/>
      <c r="M1635" s="1"/>
      <c r="N1635" s="3"/>
      <c r="O1635" s="3"/>
      <c r="P1635" s="3"/>
      <c r="Q1635" s="3"/>
    </row>
    <row r="1636" spans="7:17">
      <c r="G1636" s="1"/>
      <c r="H1636" s="1"/>
      <c r="I1636" s="1"/>
      <c r="J1636" s="1"/>
      <c r="K1636" s="1"/>
      <c r="L1636" s="1"/>
      <c r="M1636" s="1"/>
      <c r="N1636" s="3"/>
      <c r="O1636" s="3"/>
      <c r="P1636" s="3"/>
      <c r="Q1636" s="3"/>
    </row>
    <row r="1637" spans="7:17">
      <c r="G1637" s="1"/>
      <c r="H1637" s="1"/>
      <c r="I1637" s="1"/>
      <c r="J1637" s="1"/>
      <c r="K1637" s="1"/>
      <c r="L1637" s="1"/>
      <c r="M1637" s="1"/>
      <c r="N1637" s="3"/>
      <c r="O1637" s="3"/>
      <c r="P1637" s="3"/>
      <c r="Q1637" s="3"/>
    </row>
    <row r="1638" spans="7:17">
      <c r="G1638" s="1"/>
      <c r="H1638" s="1"/>
      <c r="I1638" s="1"/>
      <c r="J1638" s="1"/>
      <c r="K1638" s="1"/>
      <c r="L1638" s="1"/>
      <c r="M1638" s="1"/>
      <c r="N1638" s="3"/>
      <c r="O1638" s="3"/>
      <c r="P1638" s="3"/>
      <c r="Q1638" s="3"/>
    </row>
    <row r="1639" spans="7:17">
      <c r="G1639" s="1"/>
      <c r="H1639" s="1"/>
      <c r="I1639" s="1"/>
      <c r="J1639" s="1"/>
      <c r="K1639" s="1"/>
      <c r="L1639" s="1"/>
      <c r="M1639" s="1"/>
      <c r="N1639" s="3"/>
      <c r="O1639" s="3"/>
      <c r="P1639" s="3"/>
      <c r="Q1639" s="3"/>
    </row>
    <row r="1640" spans="7:17">
      <c r="G1640" s="1"/>
      <c r="H1640" s="1"/>
      <c r="I1640" s="1"/>
      <c r="J1640" s="1"/>
      <c r="K1640" s="1"/>
      <c r="L1640" s="1"/>
      <c r="M1640" s="1"/>
      <c r="N1640" s="3"/>
      <c r="O1640" s="3"/>
      <c r="P1640" s="3"/>
      <c r="Q1640" s="3"/>
    </row>
    <row r="1641" spans="7:17">
      <c r="G1641" s="1"/>
      <c r="H1641" s="1"/>
      <c r="I1641" s="1"/>
      <c r="J1641" s="1"/>
      <c r="K1641" s="1"/>
      <c r="L1641" s="1"/>
      <c r="M1641" s="1"/>
      <c r="N1641" s="3"/>
      <c r="O1641" s="3"/>
      <c r="P1641" s="3"/>
      <c r="Q1641" s="3"/>
    </row>
    <row r="1642" spans="7:17">
      <c r="G1642" s="1"/>
      <c r="H1642" s="1"/>
      <c r="I1642" s="1"/>
      <c r="J1642" s="1"/>
      <c r="K1642" s="1"/>
      <c r="L1642" s="1"/>
      <c r="M1642" s="1"/>
      <c r="N1642" s="3"/>
      <c r="O1642" s="3"/>
      <c r="P1642" s="3"/>
      <c r="Q1642" s="3"/>
    </row>
    <row r="1643" spans="7:17">
      <c r="G1643" s="1"/>
      <c r="H1643" s="1"/>
      <c r="I1643" s="1"/>
      <c r="J1643" s="1"/>
      <c r="K1643" s="1"/>
      <c r="L1643" s="1"/>
      <c r="M1643" s="1"/>
      <c r="N1643" s="3"/>
      <c r="O1643" s="3"/>
      <c r="P1643" s="3"/>
      <c r="Q1643" s="3"/>
    </row>
    <row r="1644" spans="7:17">
      <c r="G1644" s="1"/>
      <c r="H1644" s="1"/>
      <c r="I1644" s="1"/>
      <c r="J1644" s="1"/>
      <c r="K1644" s="1"/>
      <c r="L1644" s="1"/>
      <c r="M1644" s="1"/>
      <c r="N1644" s="3"/>
      <c r="O1644" s="3"/>
      <c r="P1644" s="3"/>
      <c r="Q1644" s="3"/>
    </row>
    <row r="1645" spans="7:17">
      <c r="G1645" s="1"/>
      <c r="H1645" s="1"/>
      <c r="I1645" s="1"/>
      <c r="J1645" s="1"/>
      <c r="K1645" s="1"/>
      <c r="L1645" s="1"/>
      <c r="M1645" s="1"/>
      <c r="N1645" s="3"/>
      <c r="O1645" s="3"/>
      <c r="P1645" s="3"/>
      <c r="Q1645" s="3"/>
    </row>
    <row r="1646" spans="7:17">
      <c r="G1646" s="1"/>
      <c r="H1646" s="1"/>
      <c r="I1646" s="1"/>
      <c r="J1646" s="1"/>
      <c r="K1646" s="1"/>
      <c r="L1646" s="1"/>
      <c r="M1646" s="1"/>
      <c r="N1646" s="3"/>
      <c r="O1646" s="3"/>
      <c r="P1646" s="3"/>
      <c r="Q1646" s="3"/>
    </row>
    <row r="1647" spans="7:17">
      <c r="G1647" s="1"/>
      <c r="H1647" s="1"/>
      <c r="I1647" s="1"/>
      <c r="J1647" s="1"/>
      <c r="K1647" s="1"/>
      <c r="L1647" s="1"/>
      <c r="M1647" s="1"/>
      <c r="N1647" s="3"/>
      <c r="O1647" s="3"/>
      <c r="P1647" s="3"/>
      <c r="Q1647" s="3"/>
    </row>
    <row r="1648" spans="7:17">
      <c r="G1648" s="1"/>
      <c r="H1648" s="1"/>
      <c r="I1648" s="1"/>
      <c r="J1648" s="1"/>
      <c r="K1648" s="1"/>
      <c r="L1648" s="1"/>
      <c r="M1648" s="1"/>
      <c r="N1648" s="3"/>
      <c r="O1648" s="3"/>
      <c r="P1648" s="3"/>
      <c r="Q1648" s="3"/>
    </row>
    <row r="1649" spans="7:17">
      <c r="G1649" s="1"/>
      <c r="H1649" s="1"/>
      <c r="I1649" s="1"/>
      <c r="J1649" s="1"/>
      <c r="K1649" s="1"/>
      <c r="L1649" s="1"/>
      <c r="M1649" s="1"/>
      <c r="N1649" s="3"/>
      <c r="O1649" s="3"/>
      <c r="P1649" s="3"/>
      <c r="Q1649" s="3"/>
    </row>
    <row r="1650" spans="7:17">
      <c r="G1650" s="1"/>
      <c r="H1650" s="1"/>
      <c r="I1650" s="1"/>
      <c r="J1650" s="1"/>
      <c r="K1650" s="1"/>
      <c r="L1650" s="1"/>
      <c r="M1650" s="1"/>
      <c r="N1650" s="3"/>
      <c r="O1650" s="3"/>
      <c r="P1650" s="3"/>
      <c r="Q1650" s="3"/>
    </row>
    <row r="1651" spans="7:17">
      <c r="G1651" s="1"/>
      <c r="H1651" s="1"/>
      <c r="I1651" s="1"/>
      <c r="J1651" s="1"/>
      <c r="K1651" s="1"/>
      <c r="L1651" s="1"/>
      <c r="M1651" s="1"/>
      <c r="N1651" s="3"/>
      <c r="O1651" s="3"/>
      <c r="P1651" s="3"/>
      <c r="Q1651" s="3"/>
    </row>
    <row r="1652" spans="7:17">
      <c r="G1652" s="1"/>
      <c r="H1652" s="1"/>
      <c r="I1652" s="1"/>
      <c r="J1652" s="1"/>
      <c r="K1652" s="1"/>
      <c r="L1652" s="1"/>
      <c r="M1652" s="1"/>
      <c r="N1652" s="3"/>
      <c r="O1652" s="3"/>
      <c r="P1652" s="3"/>
      <c r="Q1652" s="3"/>
    </row>
    <row r="1653" spans="7:17">
      <c r="G1653" s="1"/>
      <c r="H1653" s="1"/>
      <c r="I1653" s="1"/>
      <c r="J1653" s="1"/>
      <c r="K1653" s="1"/>
      <c r="L1653" s="1"/>
      <c r="M1653" s="1"/>
      <c r="N1653" s="3"/>
      <c r="O1653" s="3"/>
      <c r="P1653" s="3"/>
      <c r="Q1653" s="3"/>
    </row>
    <row r="1654" spans="7:17">
      <c r="G1654" s="1"/>
      <c r="H1654" s="1"/>
      <c r="I1654" s="1"/>
      <c r="J1654" s="1"/>
      <c r="K1654" s="1"/>
      <c r="L1654" s="1"/>
      <c r="M1654" s="1"/>
      <c r="N1654" s="3"/>
      <c r="O1654" s="3"/>
      <c r="P1654" s="3"/>
      <c r="Q1654" s="3"/>
    </row>
    <row r="1655" spans="7:17">
      <c r="G1655" s="1"/>
      <c r="H1655" s="1"/>
      <c r="I1655" s="1"/>
      <c r="J1655" s="1"/>
      <c r="K1655" s="1"/>
      <c r="L1655" s="1"/>
      <c r="M1655" s="1"/>
      <c r="N1655" s="3"/>
      <c r="O1655" s="3"/>
      <c r="P1655" s="3"/>
      <c r="Q1655" s="3"/>
    </row>
    <row r="1656" spans="7:17">
      <c r="G1656" s="1"/>
      <c r="H1656" s="1"/>
      <c r="I1656" s="1"/>
      <c r="J1656" s="1"/>
      <c r="K1656" s="1"/>
      <c r="L1656" s="1"/>
      <c r="M1656" s="1"/>
      <c r="N1656" s="3"/>
      <c r="O1656" s="3"/>
      <c r="P1656" s="3"/>
      <c r="Q1656" s="3"/>
    </row>
    <row r="1657" spans="7:17">
      <c r="G1657" s="1"/>
      <c r="H1657" s="1"/>
      <c r="I1657" s="1"/>
      <c r="J1657" s="1"/>
      <c r="K1657" s="1"/>
      <c r="L1657" s="1"/>
      <c r="M1657" s="1"/>
      <c r="N1657" s="3"/>
      <c r="O1657" s="3"/>
      <c r="P1657" s="3"/>
      <c r="Q1657" s="3"/>
    </row>
    <row r="1658" spans="7:17">
      <c r="G1658" s="1"/>
      <c r="H1658" s="1"/>
      <c r="I1658" s="1"/>
      <c r="J1658" s="1"/>
      <c r="K1658" s="1"/>
      <c r="L1658" s="1"/>
      <c r="M1658" s="1"/>
      <c r="N1658" s="3"/>
      <c r="O1658" s="3"/>
      <c r="P1658" s="3"/>
      <c r="Q1658" s="3"/>
    </row>
    <row r="1659" spans="7:17">
      <c r="G1659" s="1"/>
      <c r="H1659" s="1"/>
      <c r="I1659" s="1"/>
      <c r="J1659" s="1"/>
      <c r="K1659" s="1"/>
      <c r="L1659" s="1"/>
      <c r="M1659" s="1"/>
      <c r="N1659" s="3"/>
      <c r="O1659" s="3"/>
      <c r="P1659" s="3"/>
      <c r="Q1659" s="3"/>
    </row>
    <row r="1660" spans="7:17">
      <c r="G1660" s="1"/>
      <c r="H1660" s="1"/>
      <c r="I1660" s="1"/>
      <c r="J1660" s="1"/>
      <c r="K1660" s="1"/>
      <c r="L1660" s="1"/>
      <c r="M1660" s="1"/>
      <c r="N1660" s="3"/>
      <c r="O1660" s="3"/>
      <c r="P1660" s="3"/>
      <c r="Q1660" s="3"/>
    </row>
    <row r="1661" spans="7:17">
      <c r="G1661" s="1"/>
      <c r="H1661" s="1"/>
      <c r="I1661" s="1"/>
      <c r="J1661" s="1"/>
      <c r="K1661" s="1"/>
      <c r="L1661" s="1"/>
      <c r="M1661" s="1"/>
      <c r="N1661" s="3"/>
      <c r="O1661" s="3"/>
      <c r="P1661" s="3"/>
      <c r="Q1661" s="3"/>
    </row>
    <row r="1662" spans="7:17">
      <c r="G1662" s="1"/>
      <c r="H1662" s="1"/>
      <c r="I1662" s="1"/>
      <c r="J1662" s="1"/>
      <c r="K1662" s="1"/>
      <c r="L1662" s="1"/>
      <c r="M1662" s="1"/>
      <c r="N1662" s="3"/>
      <c r="O1662" s="3"/>
      <c r="P1662" s="3"/>
      <c r="Q1662" s="3"/>
    </row>
    <row r="1663" spans="7:17">
      <c r="G1663" s="1"/>
      <c r="H1663" s="1"/>
      <c r="I1663" s="1"/>
      <c r="J1663" s="1"/>
      <c r="K1663" s="1"/>
      <c r="L1663" s="1"/>
      <c r="M1663" s="1"/>
      <c r="N1663" s="3"/>
      <c r="O1663" s="3"/>
      <c r="P1663" s="3"/>
      <c r="Q1663" s="3"/>
    </row>
    <row r="1664" spans="7:17">
      <c r="G1664" s="1"/>
      <c r="H1664" s="1"/>
      <c r="I1664" s="1"/>
      <c r="J1664" s="1"/>
      <c r="K1664" s="1"/>
      <c r="L1664" s="1"/>
      <c r="M1664" s="1"/>
      <c r="N1664" s="3"/>
      <c r="O1664" s="3"/>
      <c r="P1664" s="3"/>
      <c r="Q1664" s="3"/>
    </row>
    <row r="1665" spans="7:17">
      <c r="G1665" s="1"/>
      <c r="H1665" s="1"/>
      <c r="I1665" s="1"/>
      <c r="J1665" s="1"/>
      <c r="K1665" s="1"/>
      <c r="L1665" s="1"/>
      <c r="M1665" s="1"/>
      <c r="N1665" s="3"/>
      <c r="O1665" s="3"/>
      <c r="P1665" s="3"/>
      <c r="Q1665" s="3"/>
    </row>
    <row r="1666" spans="7:17">
      <c r="G1666" s="1"/>
      <c r="H1666" s="1"/>
      <c r="I1666" s="1"/>
      <c r="J1666" s="1"/>
      <c r="K1666" s="1"/>
      <c r="L1666" s="1"/>
      <c r="M1666" s="1"/>
      <c r="N1666" s="3"/>
      <c r="O1666" s="3"/>
      <c r="P1666" s="3"/>
      <c r="Q1666" s="3"/>
    </row>
    <row r="1667" spans="7:17">
      <c r="G1667" s="1"/>
      <c r="H1667" s="1"/>
      <c r="I1667" s="1"/>
      <c r="J1667" s="1"/>
      <c r="K1667" s="1"/>
      <c r="L1667" s="1"/>
      <c r="M1667" s="1"/>
      <c r="N1667" s="3"/>
      <c r="O1667" s="3"/>
      <c r="P1667" s="3"/>
      <c r="Q1667" s="3"/>
    </row>
    <row r="1668" spans="7:17">
      <c r="G1668" s="1"/>
      <c r="H1668" s="1"/>
      <c r="I1668" s="1"/>
      <c r="J1668" s="1"/>
      <c r="K1668" s="1"/>
      <c r="L1668" s="1"/>
      <c r="M1668" s="1"/>
      <c r="N1668" s="3"/>
      <c r="O1668" s="3"/>
      <c r="P1668" s="3"/>
      <c r="Q1668" s="3"/>
    </row>
    <row r="1669" spans="7:17">
      <c r="G1669" s="1"/>
      <c r="H1669" s="1"/>
      <c r="I1669" s="1"/>
      <c r="J1669" s="1"/>
      <c r="K1669" s="1"/>
      <c r="L1669" s="1"/>
      <c r="M1669" s="1"/>
      <c r="N1669" s="3"/>
      <c r="O1669" s="3"/>
      <c r="P1669" s="3"/>
      <c r="Q1669" s="3"/>
    </row>
    <row r="1670" spans="7:17">
      <c r="G1670" s="1"/>
      <c r="H1670" s="1"/>
      <c r="I1670" s="1"/>
      <c r="J1670" s="1"/>
      <c r="K1670" s="1"/>
      <c r="L1670" s="1"/>
      <c r="M1670" s="1"/>
      <c r="N1670" s="3"/>
      <c r="O1670" s="3"/>
      <c r="P1670" s="3"/>
      <c r="Q1670" s="3"/>
    </row>
    <row r="1671" spans="7:17">
      <c r="G1671" s="1"/>
      <c r="H1671" s="1"/>
      <c r="I1671" s="1"/>
      <c r="J1671" s="1"/>
      <c r="K1671" s="1"/>
      <c r="L1671" s="1"/>
      <c r="M1671" s="1"/>
      <c r="N1671" s="3"/>
      <c r="O1671" s="3"/>
      <c r="P1671" s="3"/>
      <c r="Q1671" s="3"/>
    </row>
    <row r="1672" spans="7:17">
      <c r="G1672" s="1"/>
      <c r="H1672" s="1"/>
      <c r="I1672" s="1"/>
      <c r="J1672" s="1"/>
      <c r="K1672" s="1"/>
      <c r="L1672" s="1"/>
      <c r="M1672" s="1"/>
      <c r="N1672" s="3"/>
      <c r="O1672" s="3"/>
      <c r="P1672" s="3"/>
      <c r="Q1672" s="3"/>
    </row>
    <row r="1673" spans="7:17">
      <c r="G1673" s="1"/>
      <c r="H1673" s="1"/>
      <c r="I1673" s="1"/>
      <c r="J1673" s="1"/>
      <c r="K1673" s="1"/>
      <c r="L1673" s="1"/>
      <c r="M1673" s="1"/>
      <c r="N1673" s="3"/>
      <c r="O1673" s="3"/>
      <c r="P1673" s="3"/>
      <c r="Q1673" s="3"/>
    </row>
    <row r="1674" spans="7:17">
      <c r="G1674" s="1"/>
      <c r="H1674" s="1"/>
      <c r="I1674" s="1"/>
      <c r="J1674" s="1"/>
      <c r="K1674" s="1"/>
      <c r="L1674" s="1"/>
      <c r="M1674" s="1"/>
      <c r="N1674" s="3"/>
      <c r="O1674" s="3"/>
      <c r="P1674" s="3"/>
      <c r="Q1674" s="3"/>
    </row>
    <row r="1675" spans="7:17">
      <c r="G1675" s="1"/>
      <c r="H1675" s="1"/>
      <c r="I1675" s="1"/>
      <c r="J1675" s="1"/>
      <c r="K1675" s="1"/>
      <c r="L1675" s="1"/>
      <c r="M1675" s="1"/>
      <c r="N1675" s="3"/>
      <c r="O1675" s="3"/>
      <c r="P1675" s="3"/>
      <c r="Q1675" s="3"/>
    </row>
    <row r="1676" spans="7:17">
      <c r="G1676" s="1"/>
      <c r="H1676" s="1"/>
      <c r="I1676" s="1"/>
      <c r="J1676" s="1"/>
      <c r="K1676" s="1"/>
      <c r="L1676" s="1"/>
      <c r="M1676" s="1"/>
      <c r="N1676" s="3"/>
      <c r="O1676" s="3"/>
      <c r="P1676" s="3"/>
      <c r="Q1676" s="3"/>
    </row>
    <row r="1677" spans="7:17">
      <c r="G1677" s="1"/>
      <c r="H1677" s="1"/>
      <c r="I1677" s="1"/>
      <c r="J1677" s="1"/>
      <c r="K1677" s="1"/>
      <c r="L1677" s="1"/>
      <c r="M1677" s="1"/>
      <c r="N1677" s="3"/>
      <c r="O1677" s="3"/>
      <c r="P1677" s="3"/>
      <c r="Q1677" s="3"/>
    </row>
    <row r="1678" spans="7:17">
      <c r="G1678" s="1"/>
      <c r="H1678" s="1"/>
      <c r="I1678" s="1"/>
      <c r="J1678" s="1"/>
      <c r="K1678" s="1"/>
      <c r="L1678" s="1"/>
      <c r="M1678" s="1"/>
      <c r="N1678" s="3"/>
      <c r="O1678" s="3"/>
      <c r="P1678" s="3"/>
      <c r="Q1678" s="3"/>
    </row>
    <row r="1679" spans="7:17">
      <c r="G1679" s="1"/>
      <c r="H1679" s="1"/>
      <c r="I1679" s="1"/>
      <c r="J1679" s="1"/>
      <c r="K1679" s="1"/>
      <c r="L1679" s="1"/>
      <c r="M1679" s="1"/>
      <c r="N1679" s="3"/>
      <c r="O1679" s="3"/>
      <c r="P1679" s="3"/>
      <c r="Q1679" s="3"/>
    </row>
    <row r="1680" spans="7:17">
      <c r="G1680" s="1"/>
      <c r="H1680" s="1"/>
      <c r="I1680" s="1"/>
      <c r="J1680" s="1"/>
      <c r="K1680" s="1"/>
      <c r="L1680" s="1"/>
      <c r="M1680" s="1"/>
      <c r="N1680" s="3"/>
      <c r="O1680" s="3"/>
      <c r="P1680" s="3"/>
      <c r="Q1680" s="3"/>
    </row>
    <row r="1681" spans="7:17">
      <c r="G1681" s="1"/>
      <c r="H1681" s="1"/>
      <c r="I1681" s="1"/>
      <c r="J1681" s="1"/>
      <c r="K1681" s="1"/>
      <c r="L1681" s="1"/>
      <c r="M1681" s="1"/>
      <c r="N1681" s="3"/>
      <c r="O1681" s="3"/>
      <c r="P1681" s="3"/>
      <c r="Q1681" s="3"/>
    </row>
    <row r="1682" spans="7:17">
      <c r="G1682" s="1"/>
      <c r="H1682" s="1"/>
      <c r="I1682" s="1"/>
      <c r="J1682" s="1"/>
      <c r="K1682" s="1"/>
      <c r="L1682" s="1"/>
      <c r="M1682" s="1"/>
      <c r="N1682" s="3"/>
      <c r="O1682" s="3"/>
      <c r="P1682" s="3"/>
      <c r="Q1682" s="3"/>
    </row>
    <row r="1683" spans="7:17">
      <c r="G1683" s="1"/>
      <c r="H1683" s="1"/>
      <c r="I1683" s="1"/>
      <c r="J1683" s="1"/>
      <c r="K1683" s="1"/>
      <c r="L1683" s="1"/>
      <c r="M1683" s="1"/>
      <c r="N1683" s="3"/>
      <c r="O1683" s="3"/>
      <c r="P1683" s="3"/>
      <c r="Q1683" s="3"/>
    </row>
    <row r="1684" spans="7:17">
      <c r="G1684" s="1"/>
      <c r="H1684" s="1"/>
      <c r="I1684" s="1"/>
      <c r="J1684" s="1"/>
      <c r="K1684" s="1"/>
      <c r="L1684" s="1"/>
      <c r="M1684" s="1"/>
      <c r="N1684" s="3"/>
      <c r="O1684" s="3"/>
      <c r="P1684" s="3"/>
      <c r="Q1684" s="3"/>
    </row>
    <row r="1685" spans="7:17">
      <c r="G1685" s="1"/>
      <c r="H1685" s="1"/>
      <c r="I1685" s="1"/>
      <c r="J1685" s="1"/>
      <c r="K1685" s="1"/>
      <c r="L1685" s="1"/>
      <c r="M1685" s="1"/>
      <c r="N1685" s="3"/>
      <c r="O1685" s="3"/>
      <c r="P1685" s="3"/>
      <c r="Q1685" s="3"/>
    </row>
    <row r="1686" spans="7:17">
      <c r="G1686" s="1"/>
      <c r="H1686" s="1"/>
      <c r="I1686" s="1"/>
      <c r="J1686" s="1"/>
      <c r="K1686" s="1"/>
      <c r="L1686" s="1"/>
      <c r="M1686" s="1"/>
      <c r="N1686" s="3"/>
      <c r="O1686" s="3"/>
      <c r="P1686" s="3"/>
      <c r="Q1686" s="3"/>
    </row>
    <row r="1687" spans="7:17">
      <c r="G1687" s="1"/>
      <c r="H1687" s="1"/>
      <c r="I1687" s="1"/>
      <c r="J1687" s="1"/>
      <c r="K1687" s="1"/>
      <c r="L1687" s="1"/>
      <c r="M1687" s="1"/>
      <c r="N1687" s="3"/>
      <c r="O1687" s="3"/>
      <c r="P1687" s="3"/>
      <c r="Q1687" s="3"/>
    </row>
    <row r="1688" spans="7:17">
      <c r="G1688" s="1"/>
      <c r="H1688" s="1"/>
      <c r="I1688" s="1"/>
      <c r="J1688" s="1"/>
      <c r="K1688" s="1"/>
      <c r="L1688" s="1"/>
      <c r="M1688" s="1"/>
      <c r="N1688" s="3"/>
      <c r="O1688" s="3"/>
      <c r="P1688" s="3"/>
      <c r="Q1688" s="3"/>
    </row>
    <row r="1689" spans="7:17">
      <c r="G1689" s="1"/>
      <c r="H1689" s="1"/>
      <c r="I1689" s="1"/>
      <c r="J1689" s="1"/>
      <c r="K1689" s="1"/>
      <c r="L1689" s="1"/>
      <c r="M1689" s="1"/>
      <c r="N1689" s="3"/>
      <c r="O1689" s="3"/>
      <c r="P1689" s="3"/>
      <c r="Q1689" s="3"/>
    </row>
    <row r="1690" spans="7:17">
      <c r="G1690" s="1"/>
      <c r="H1690" s="1"/>
      <c r="I1690" s="1"/>
      <c r="J1690" s="1"/>
      <c r="K1690" s="1"/>
      <c r="L1690" s="1"/>
      <c r="M1690" s="1"/>
      <c r="N1690" s="3"/>
      <c r="O1690" s="3"/>
      <c r="P1690" s="3"/>
      <c r="Q1690" s="3"/>
    </row>
    <row r="1691" spans="7:17">
      <c r="G1691" s="1"/>
      <c r="H1691" s="1"/>
      <c r="I1691" s="1"/>
      <c r="J1691" s="1"/>
      <c r="K1691" s="1"/>
      <c r="L1691" s="1"/>
      <c r="M1691" s="1"/>
      <c r="N1691" s="3"/>
      <c r="O1691" s="3"/>
      <c r="P1691" s="3"/>
      <c r="Q1691" s="3"/>
    </row>
    <row r="1692" spans="7:17">
      <c r="G1692" s="1"/>
      <c r="H1692" s="1"/>
      <c r="I1692" s="1"/>
      <c r="J1692" s="1"/>
      <c r="K1692" s="1"/>
      <c r="L1692" s="1"/>
      <c r="M1692" s="1"/>
      <c r="N1692" s="3"/>
      <c r="O1692" s="3"/>
      <c r="P1692" s="3"/>
      <c r="Q1692" s="3"/>
    </row>
    <row r="1693" spans="7:17">
      <c r="G1693" s="1"/>
      <c r="H1693" s="1"/>
      <c r="I1693" s="1"/>
      <c r="J1693" s="1"/>
      <c r="K1693" s="1"/>
      <c r="L1693" s="1"/>
      <c r="M1693" s="1"/>
      <c r="N1693" s="3"/>
      <c r="O1693" s="3"/>
      <c r="P1693" s="3"/>
      <c r="Q1693" s="3"/>
    </row>
    <row r="1694" spans="7:17">
      <c r="G1694" s="1"/>
      <c r="H1694" s="1"/>
      <c r="I1694" s="1"/>
      <c r="J1694" s="1"/>
      <c r="K1694" s="1"/>
      <c r="L1694" s="1"/>
      <c r="M1694" s="1"/>
      <c r="N1694" s="3"/>
      <c r="O1694" s="3"/>
      <c r="P1694" s="3"/>
      <c r="Q1694" s="3"/>
    </row>
    <row r="1695" spans="7:17">
      <c r="G1695" s="1"/>
      <c r="H1695" s="1"/>
      <c r="I1695" s="1"/>
      <c r="J1695" s="1"/>
      <c r="K1695" s="1"/>
      <c r="L1695" s="1"/>
      <c r="M1695" s="1"/>
      <c r="N1695" s="3"/>
      <c r="O1695" s="3"/>
      <c r="P1695" s="3"/>
      <c r="Q1695" s="3"/>
    </row>
    <row r="1696" spans="7:17">
      <c r="G1696" s="1"/>
      <c r="H1696" s="1"/>
      <c r="I1696" s="1"/>
      <c r="J1696" s="1"/>
      <c r="K1696" s="1"/>
      <c r="L1696" s="1"/>
      <c r="M1696" s="1"/>
      <c r="N1696" s="3"/>
      <c r="O1696" s="3"/>
      <c r="P1696" s="3"/>
      <c r="Q1696" s="3"/>
    </row>
    <row r="1697" spans="7:17">
      <c r="G1697" s="1"/>
      <c r="H1697" s="1"/>
      <c r="I1697" s="1"/>
      <c r="J1697" s="1"/>
      <c r="K1697" s="1"/>
      <c r="L1697" s="1"/>
      <c r="M1697" s="1"/>
      <c r="N1697" s="3"/>
      <c r="O1697" s="3"/>
      <c r="P1697" s="3"/>
      <c r="Q1697" s="3"/>
    </row>
    <row r="1698" spans="7:17">
      <c r="G1698" s="1"/>
      <c r="H1698" s="1"/>
      <c r="I1698" s="1"/>
      <c r="J1698" s="1"/>
      <c r="K1698" s="1"/>
      <c r="L1698" s="1"/>
      <c r="M1698" s="1"/>
      <c r="N1698" s="3"/>
      <c r="O1698" s="3"/>
      <c r="P1698" s="3"/>
      <c r="Q1698" s="3"/>
    </row>
    <row r="1699" spans="7:17">
      <c r="G1699" s="1"/>
      <c r="H1699" s="1"/>
      <c r="I1699" s="1"/>
      <c r="J1699" s="1"/>
      <c r="K1699" s="1"/>
      <c r="L1699" s="1"/>
      <c r="M1699" s="1"/>
      <c r="N1699" s="3"/>
      <c r="O1699" s="3"/>
      <c r="P1699" s="3"/>
      <c r="Q1699" s="3"/>
    </row>
    <row r="1700" spans="7:17">
      <c r="G1700" s="1"/>
      <c r="H1700" s="1"/>
      <c r="I1700" s="1"/>
      <c r="J1700" s="1"/>
      <c r="K1700" s="1"/>
      <c r="L1700" s="1"/>
      <c r="M1700" s="1"/>
      <c r="N1700" s="3"/>
      <c r="O1700" s="3"/>
      <c r="P1700" s="3"/>
      <c r="Q1700" s="3"/>
    </row>
    <row r="1701" spans="7:17">
      <c r="G1701" s="1"/>
      <c r="H1701" s="1"/>
      <c r="I1701" s="1"/>
      <c r="J1701" s="1"/>
      <c r="K1701" s="1"/>
      <c r="L1701" s="1"/>
      <c r="M1701" s="1"/>
      <c r="N1701" s="3"/>
      <c r="O1701" s="3"/>
      <c r="P1701" s="3"/>
      <c r="Q1701" s="3"/>
    </row>
    <row r="1702" spans="7:17">
      <c r="G1702" s="1"/>
      <c r="H1702" s="1"/>
      <c r="I1702" s="1"/>
      <c r="J1702" s="1"/>
      <c r="K1702" s="1"/>
      <c r="L1702" s="1"/>
      <c r="M1702" s="1"/>
      <c r="N1702" s="3"/>
      <c r="O1702" s="3"/>
      <c r="P1702" s="3"/>
      <c r="Q1702" s="3"/>
    </row>
    <row r="1703" spans="7:17">
      <c r="G1703" s="1"/>
      <c r="H1703" s="1"/>
      <c r="I1703" s="1"/>
      <c r="J1703" s="1"/>
      <c r="K1703" s="1"/>
      <c r="L1703" s="1"/>
      <c r="M1703" s="1"/>
      <c r="N1703" s="3"/>
      <c r="O1703" s="3"/>
      <c r="P1703" s="3"/>
      <c r="Q1703" s="3"/>
    </row>
    <row r="1704" spans="7:17">
      <c r="G1704" s="1"/>
      <c r="H1704" s="1"/>
      <c r="I1704" s="1"/>
      <c r="J1704" s="1"/>
      <c r="K1704" s="1"/>
      <c r="L1704" s="1"/>
      <c r="M1704" s="1"/>
      <c r="N1704" s="3"/>
      <c r="O1704" s="3"/>
      <c r="P1704" s="3"/>
      <c r="Q1704" s="3"/>
    </row>
    <row r="1705" spans="7:17">
      <c r="G1705" s="1"/>
      <c r="H1705" s="1"/>
      <c r="I1705" s="1"/>
      <c r="J1705" s="1"/>
      <c r="K1705" s="1"/>
      <c r="L1705" s="1"/>
      <c r="M1705" s="1"/>
      <c r="N1705" s="3"/>
      <c r="O1705" s="3"/>
      <c r="P1705" s="3"/>
      <c r="Q1705" s="3"/>
    </row>
    <row r="1706" spans="7:17">
      <c r="G1706" s="1"/>
      <c r="H1706" s="1"/>
      <c r="I1706" s="1"/>
      <c r="J1706" s="1"/>
      <c r="K1706" s="1"/>
      <c r="L1706" s="1"/>
      <c r="M1706" s="1"/>
      <c r="N1706" s="3"/>
      <c r="O1706" s="3"/>
      <c r="P1706" s="3"/>
      <c r="Q1706" s="3"/>
    </row>
    <row r="1707" spans="7:17">
      <c r="G1707" s="1"/>
      <c r="H1707" s="1"/>
      <c r="I1707" s="1"/>
      <c r="J1707" s="1"/>
      <c r="K1707" s="1"/>
      <c r="L1707" s="1"/>
      <c r="M1707" s="1"/>
      <c r="N1707" s="3"/>
      <c r="O1707" s="3"/>
      <c r="P1707" s="3"/>
      <c r="Q1707" s="3"/>
    </row>
    <row r="1708" spans="7:17">
      <c r="G1708" s="1"/>
      <c r="H1708" s="1"/>
      <c r="I1708" s="1"/>
      <c r="J1708" s="1"/>
      <c r="K1708" s="1"/>
      <c r="L1708" s="1"/>
      <c r="M1708" s="1"/>
      <c r="N1708" s="3"/>
      <c r="O1708" s="3"/>
      <c r="P1708" s="3"/>
      <c r="Q1708" s="3"/>
    </row>
    <row r="1709" spans="7:17">
      <c r="G1709" s="1"/>
      <c r="H1709" s="1"/>
      <c r="I1709" s="1"/>
      <c r="J1709" s="1"/>
      <c r="K1709" s="1"/>
      <c r="L1709" s="1"/>
      <c r="M1709" s="1"/>
      <c r="N1709" s="3"/>
      <c r="O1709" s="3"/>
      <c r="P1709" s="3"/>
      <c r="Q1709" s="3"/>
    </row>
    <row r="1710" spans="7:17">
      <c r="G1710" s="1"/>
      <c r="H1710" s="1"/>
      <c r="I1710" s="1"/>
      <c r="J1710" s="1"/>
      <c r="K1710" s="1"/>
      <c r="L1710" s="1"/>
      <c r="M1710" s="1"/>
      <c r="N1710" s="3"/>
      <c r="O1710" s="3"/>
      <c r="P1710" s="3"/>
      <c r="Q1710" s="3"/>
    </row>
    <row r="1711" spans="7:17">
      <c r="G1711" s="1"/>
      <c r="H1711" s="1"/>
      <c r="I1711" s="1"/>
      <c r="J1711" s="1"/>
      <c r="K1711" s="1"/>
      <c r="L1711" s="1"/>
      <c r="M1711" s="1"/>
      <c r="N1711" s="3"/>
      <c r="O1711" s="3"/>
      <c r="P1711" s="3"/>
      <c r="Q1711" s="3"/>
    </row>
    <row r="1712" spans="7:17">
      <c r="G1712" s="1"/>
      <c r="H1712" s="1"/>
      <c r="I1712" s="1"/>
      <c r="J1712" s="1"/>
      <c r="K1712" s="1"/>
      <c r="L1712" s="1"/>
      <c r="M1712" s="1"/>
      <c r="N1712" s="3"/>
      <c r="O1712" s="3"/>
      <c r="P1712" s="3"/>
      <c r="Q1712" s="3"/>
    </row>
    <row r="1713" spans="7:17">
      <c r="G1713" s="1"/>
      <c r="H1713" s="1"/>
      <c r="I1713" s="1"/>
      <c r="J1713" s="1"/>
      <c r="K1713" s="1"/>
      <c r="L1713" s="1"/>
      <c r="M1713" s="1"/>
      <c r="N1713" s="3"/>
      <c r="O1713" s="3"/>
      <c r="P1713" s="3"/>
      <c r="Q1713" s="3"/>
    </row>
    <row r="1714" spans="7:17">
      <c r="G1714" s="1"/>
      <c r="H1714" s="1"/>
      <c r="I1714" s="1"/>
      <c r="J1714" s="1"/>
      <c r="K1714" s="1"/>
      <c r="L1714" s="1"/>
      <c r="M1714" s="1"/>
      <c r="N1714" s="3"/>
      <c r="O1714" s="3"/>
      <c r="P1714" s="3"/>
      <c r="Q1714" s="3"/>
    </row>
    <row r="1715" spans="7:17">
      <c r="G1715" s="1"/>
      <c r="H1715" s="1"/>
      <c r="I1715" s="1"/>
      <c r="J1715" s="1"/>
      <c r="K1715" s="1"/>
      <c r="L1715" s="1"/>
      <c r="M1715" s="1"/>
      <c r="N1715" s="3"/>
      <c r="O1715" s="3"/>
      <c r="P1715" s="3"/>
      <c r="Q1715" s="3"/>
    </row>
    <row r="1716" spans="7:17">
      <c r="G1716" s="1"/>
      <c r="H1716" s="1"/>
      <c r="I1716" s="1"/>
      <c r="J1716" s="1"/>
      <c r="K1716" s="1"/>
      <c r="L1716" s="1"/>
      <c r="M1716" s="1"/>
      <c r="N1716" s="3"/>
      <c r="O1716" s="3"/>
      <c r="P1716" s="3"/>
      <c r="Q1716" s="3"/>
    </row>
    <row r="1717" spans="7:17">
      <c r="G1717" s="1"/>
      <c r="H1717" s="1"/>
      <c r="I1717" s="1"/>
      <c r="J1717" s="1"/>
      <c r="K1717" s="1"/>
      <c r="L1717" s="1"/>
      <c r="M1717" s="1"/>
      <c r="N1717" s="3"/>
      <c r="O1717" s="3"/>
      <c r="P1717" s="3"/>
      <c r="Q1717" s="3"/>
    </row>
    <row r="1718" spans="7:17">
      <c r="G1718" s="1"/>
      <c r="H1718" s="1"/>
      <c r="I1718" s="1"/>
      <c r="J1718" s="1"/>
      <c r="K1718" s="1"/>
      <c r="L1718" s="1"/>
      <c r="M1718" s="1"/>
      <c r="N1718" s="3"/>
      <c r="O1718" s="3"/>
      <c r="P1718" s="3"/>
      <c r="Q1718" s="3"/>
    </row>
    <row r="1719" spans="7:17">
      <c r="G1719" s="1"/>
      <c r="H1719" s="1"/>
      <c r="I1719" s="1"/>
      <c r="J1719" s="1"/>
      <c r="K1719" s="1"/>
      <c r="L1719" s="1"/>
      <c r="M1719" s="1"/>
      <c r="N1719" s="3"/>
      <c r="O1719" s="3"/>
      <c r="P1719" s="3"/>
      <c r="Q1719" s="3"/>
    </row>
    <row r="1720" spans="7:17">
      <c r="G1720" s="1"/>
      <c r="H1720" s="1"/>
      <c r="I1720" s="1"/>
      <c r="J1720" s="1"/>
      <c r="K1720" s="1"/>
      <c r="L1720" s="1"/>
      <c r="M1720" s="1"/>
      <c r="N1720" s="3"/>
      <c r="O1720" s="3"/>
      <c r="P1720" s="3"/>
      <c r="Q1720" s="3"/>
    </row>
    <row r="1721" spans="7:17">
      <c r="G1721" s="1"/>
      <c r="H1721" s="1"/>
      <c r="I1721" s="1"/>
      <c r="J1721" s="1"/>
      <c r="K1721" s="1"/>
      <c r="L1721" s="1"/>
      <c r="M1721" s="1"/>
      <c r="N1721" s="3"/>
      <c r="O1721" s="3"/>
      <c r="P1721" s="3"/>
      <c r="Q1721" s="3"/>
    </row>
    <row r="1722" spans="7:17">
      <c r="G1722" s="1"/>
      <c r="H1722" s="1"/>
      <c r="I1722" s="1"/>
      <c r="J1722" s="1"/>
      <c r="K1722" s="1"/>
      <c r="L1722" s="1"/>
      <c r="M1722" s="1"/>
      <c r="N1722" s="3"/>
      <c r="O1722" s="3"/>
      <c r="P1722" s="3"/>
      <c r="Q1722" s="3"/>
    </row>
    <row r="1723" spans="7:17">
      <c r="G1723" s="1"/>
      <c r="H1723" s="1"/>
      <c r="I1723" s="1"/>
      <c r="J1723" s="1"/>
      <c r="K1723" s="1"/>
      <c r="L1723" s="1"/>
      <c r="M1723" s="1"/>
      <c r="N1723" s="3"/>
      <c r="O1723" s="3"/>
      <c r="P1723" s="3"/>
      <c r="Q1723" s="3"/>
    </row>
    <row r="1724" spans="7:17">
      <c r="G1724" s="1"/>
      <c r="H1724" s="1"/>
      <c r="I1724" s="1"/>
      <c r="J1724" s="1"/>
      <c r="K1724" s="1"/>
      <c r="L1724" s="1"/>
      <c r="M1724" s="1"/>
      <c r="N1724" s="3"/>
      <c r="O1724" s="3"/>
      <c r="P1724" s="3"/>
      <c r="Q1724" s="3"/>
    </row>
    <row r="1725" spans="7:17">
      <c r="G1725" s="1"/>
      <c r="H1725" s="1"/>
      <c r="I1725" s="1"/>
      <c r="J1725" s="1"/>
      <c r="K1725" s="1"/>
      <c r="L1725" s="1"/>
      <c r="M1725" s="1"/>
      <c r="N1725" s="3"/>
      <c r="O1725" s="3"/>
      <c r="P1725" s="3"/>
      <c r="Q1725" s="3"/>
    </row>
    <row r="1726" spans="7:17">
      <c r="G1726" s="1"/>
      <c r="H1726" s="1"/>
      <c r="I1726" s="1"/>
      <c r="J1726" s="1"/>
      <c r="K1726" s="1"/>
      <c r="L1726" s="1"/>
      <c r="M1726" s="1"/>
      <c r="N1726" s="3"/>
      <c r="O1726" s="3"/>
      <c r="P1726" s="3"/>
      <c r="Q1726" s="3"/>
    </row>
    <row r="1727" spans="7:17">
      <c r="G1727" s="1"/>
      <c r="H1727" s="1"/>
      <c r="I1727" s="1"/>
      <c r="J1727" s="1"/>
      <c r="K1727" s="1"/>
      <c r="L1727" s="1"/>
      <c r="M1727" s="1"/>
      <c r="N1727" s="3"/>
      <c r="O1727" s="3"/>
      <c r="P1727" s="3"/>
      <c r="Q1727" s="3"/>
    </row>
    <row r="1728" spans="7:17">
      <c r="G1728" s="1"/>
      <c r="H1728" s="1"/>
      <c r="I1728" s="1"/>
      <c r="J1728" s="1"/>
      <c r="K1728" s="1"/>
      <c r="L1728" s="1"/>
      <c r="M1728" s="1"/>
      <c r="N1728" s="3"/>
      <c r="O1728" s="3"/>
      <c r="P1728" s="3"/>
      <c r="Q1728" s="3"/>
    </row>
    <row r="1729" spans="7:17">
      <c r="G1729" s="1"/>
      <c r="H1729" s="1"/>
      <c r="I1729" s="1"/>
      <c r="J1729" s="1"/>
      <c r="K1729" s="1"/>
      <c r="L1729" s="1"/>
      <c r="M1729" s="1"/>
      <c r="N1729" s="3"/>
      <c r="O1729" s="3"/>
      <c r="P1729" s="3"/>
      <c r="Q1729" s="3"/>
    </row>
    <row r="1730" spans="7:17">
      <c r="G1730" s="1"/>
      <c r="H1730" s="1"/>
      <c r="I1730" s="1"/>
      <c r="J1730" s="1"/>
      <c r="K1730" s="1"/>
      <c r="L1730" s="1"/>
      <c r="M1730" s="1"/>
      <c r="N1730" s="3"/>
      <c r="O1730" s="3"/>
      <c r="P1730" s="3"/>
      <c r="Q1730" s="3"/>
    </row>
    <row r="1731" spans="7:17">
      <c r="G1731" s="1"/>
      <c r="H1731" s="1"/>
      <c r="I1731" s="1"/>
      <c r="J1731" s="1"/>
      <c r="K1731" s="1"/>
      <c r="L1731" s="1"/>
      <c r="M1731" s="1"/>
      <c r="N1731" s="3"/>
      <c r="O1731" s="3"/>
      <c r="P1731" s="3"/>
      <c r="Q1731" s="3"/>
    </row>
    <row r="1732" spans="7:17">
      <c r="G1732" s="1"/>
      <c r="H1732" s="1"/>
      <c r="I1732" s="1"/>
      <c r="J1732" s="1"/>
      <c r="K1732" s="1"/>
      <c r="L1732" s="1"/>
      <c r="M1732" s="1"/>
      <c r="N1732" s="3"/>
      <c r="O1732" s="3"/>
      <c r="P1732" s="3"/>
      <c r="Q1732" s="3"/>
    </row>
    <row r="1733" spans="7:17">
      <c r="G1733" s="1"/>
      <c r="H1733" s="1"/>
      <c r="I1733" s="1"/>
      <c r="J1733" s="1"/>
      <c r="K1733" s="1"/>
      <c r="L1733" s="1"/>
      <c r="M1733" s="1"/>
      <c r="N1733" s="3"/>
      <c r="O1733" s="3"/>
      <c r="P1733" s="3"/>
      <c r="Q1733" s="3"/>
    </row>
    <row r="1734" spans="7:17">
      <c r="G1734" s="1"/>
      <c r="H1734" s="1"/>
      <c r="I1734" s="1"/>
      <c r="J1734" s="1"/>
      <c r="K1734" s="1"/>
      <c r="L1734" s="1"/>
      <c r="M1734" s="1"/>
      <c r="N1734" s="3"/>
      <c r="O1734" s="3"/>
      <c r="P1734" s="3"/>
      <c r="Q1734" s="3"/>
    </row>
    <row r="1735" spans="7:17">
      <c r="G1735" s="1"/>
      <c r="H1735" s="1"/>
      <c r="I1735" s="1"/>
      <c r="J1735" s="1"/>
      <c r="K1735" s="1"/>
      <c r="L1735" s="1"/>
      <c r="M1735" s="1"/>
      <c r="N1735" s="3"/>
      <c r="O1735" s="3"/>
      <c r="P1735" s="3"/>
      <c r="Q1735" s="3"/>
    </row>
    <row r="1736" spans="7:17">
      <c r="G1736" s="1"/>
      <c r="H1736" s="1"/>
      <c r="I1736" s="1"/>
      <c r="J1736" s="1"/>
      <c r="K1736" s="1"/>
      <c r="L1736" s="1"/>
      <c r="M1736" s="1"/>
      <c r="N1736" s="3"/>
      <c r="O1736" s="3"/>
      <c r="P1736" s="3"/>
      <c r="Q1736" s="3"/>
    </row>
    <row r="1737" spans="7:17">
      <c r="G1737" s="1"/>
      <c r="H1737" s="1"/>
      <c r="I1737" s="1"/>
      <c r="J1737" s="1"/>
      <c r="K1737" s="1"/>
      <c r="L1737" s="1"/>
      <c r="M1737" s="1"/>
      <c r="N1737" s="3"/>
      <c r="O1737" s="3"/>
      <c r="P1737" s="3"/>
      <c r="Q1737" s="3"/>
    </row>
    <row r="1738" spans="7:17">
      <c r="G1738" s="1"/>
      <c r="H1738" s="1"/>
      <c r="I1738" s="1"/>
      <c r="J1738" s="1"/>
      <c r="K1738" s="1"/>
      <c r="L1738" s="1"/>
      <c r="M1738" s="1"/>
      <c r="N1738" s="3"/>
      <c r="O1738" s="3"/>
      <c r="P1738" s="3"/>
      <c r="Q1738" s="3"/>
    </row>
    <row r="1739" spans="7:17">
      <c r="G1739" s="1"/>
      <c r="H1739" s="1"/>
      <c r="I1739" s="1"/>
      <c r="J1739" s="1"/>
      <c r="K1739" s="1"/>
      <c r="L1739" s="1"/>
      <c r="M1739" s="1"/>
      <c r="N1739" s="3"/>
      <c r="O1739" s="3"/>
      <c r="P1739" s="3"/>
      <c r="Q1739" s="3"/>
    </row>
    <row r="1740" spans="7:17">
      <c r="G1740" s="1"/>
      <c r="H1740" s="1"/>
      <c r="I1740" s="1"/>
      <c r="J1740" s="1"/>
      <c r="K1740" s="1"/>
      <c r="L1740" s="1"/>
      <c r="M1740" s="1"/>
      <c r="N1740" s="3"/>
      <c r="O1740" s="3"/>
      <c r="P1740" s="3"/>
      <c r="Q1740" s="3"/>
    </row>
    <row r="1741" spans="7:17">
      <c r="G1741" s="1"/>
      <c r="H1741" s="1"/>
      <c r="I1741" s="1"/>
      <c r="J1741" s="1"/>
      <c r="K1741" s="1"/>
      <c r="L1741" s="1"/>
      <c r="M1741" s="1"/>
      <c r="N1741" s="3"/>
      <c r="O1741" s="3"/>
      <c r="P1741" s="3"/>
      <c r="Q1741" s="3"/>
    </row>
    <row r="1742" spans="7:17">
      <c r="G1742" s="1"/>
      <c r="H1742" s="1"/>
      <c r="I1742" s="1"/>
      <c r="J1742" s="1"/>
      <c r="K1742" s="1"/>
      <c r="L1742" s="1"/>
      <c r="M1742" s="1"/>
      <c r="N1742" s="3"/>
      <c r="O1742" s="3"/>
      <c r="P1742" s="3"/>
      <c r="Q1742" s="3"/>
    </row>
    <row r="1743" spans="7:17">
      <c r="G1743" s="1"/>
      <c r="H1743" s="1"/>
      <c r="I1743" s="1"/>
      <c r="J1743" s="1"/>
      <c r="K1743" s="1"/>
      <c r="L1743" s="1"/>
      <c r="M1743" s="1"/>
      <c r="N1743" s="3"/>
      <c r="O1743" s="3"/>
      <c r="P1743" s="3"/>
      <c r="Q1743" s="3"/>
    </row>
    <row r="1744" spans="7:17">
      <c r="G1744" s="1"/>
      <c r="H1744" s="1"/>
      <c r="I1744" s="1"/>
      <c r="J1744" s="1"/>
      <c r="K1744" s="1"/>
      <c r="L1744" s="1"/>
      <c r="M1744" s="1"/>
      <c r="N1744" s="3"/>
      <c r="O1744" s="3"/>
      <c r="P1744" s="3"/>
      <c r="Q1744" s="3"/>
    </row>
    <row r="1745" spans="7:17">
      <c r="G1745" s="1"/>
      <c r="H1745" s="1"/>
      <c r="I1745" s="1"/>
      <c r="J1745" s="1"/>
      <c r="K1745" s="1"/>
      <c r="L1745" s="1"/>
      <c r="M1745" s="1"/>
      <c r="N1745" s="3"/>
      <c r="O1745" s="3"/>
      <c r="P1745" s="3"/>
      <c r="Q1745" s="3"/>
    </row>
    <row r="1746" spans="7:17">
      <c r="G1746" s="1"/>
      <c r="H1746" s="1"/>
      <c r="I1746" s="1"/>
      <c r="J1746" s="1"/>
      <c r="K1746" s="1"/>
      <c r="L1746" s="1"/>
      <c r="M1746" s="1"/>
      <c r="N1746" s="3"/>
      <c r="O1746" s="3"/>
      <c r="P1746" s="3"/>
      <c r="Q1746" s="3"/>
    </row>
    <row r="1747" spans="7:17">
      <c r="G1747" s="1"/>
      <c r="H1747" s="1"/>
      <c r="I1747" s="1"/>
      <c r="J1747" s="1"/>
      <c r="K1747" s="1"/>
      <c r="L1747" s="1"/>
      <c r="M1747" s="1"/>
      <c r="N1747" s="3"/>
      <c r="O1747" s="3"/>
      <c r="P1747" s="3"/>
      <c r="Q1747" s="3"/>
    </row>
    <row r="1748" spans="7:17">
      <c r="G1748" s="1"/>
      <c r="H1748" s="1"/>
      <c r="I1748" s="1"/>
      <c r="J1748" s="1"/>
      <c r="K1748" s="1"/>
      <c r="L1748" s="1"/>
      <c r="M1748" s="1"/>
      <c r="N1748" s="3"/>
      <c r="O1748" s="3"/>
      <c r="P1748" s="3"/>
      <c r="Q1748" s="3"/>
    </row>
    <row r="1749" spans="7:17">
      <c r="G1749" s="1"/>
      <c r="H1749" s="1"/>
      <c r="I1749" s="1"/>
      <c r="J1749" s="1"/>
      <c r="K1749" s="1"/>
      <c r="L1749" s="1"/>
      <c r="M1749" s="1"/>
      <c r="N1749" s="3"/>
      <c r="O1749" s="3"/>
      <c r="P1749" s="3"/>
      <c r="Q1749" s="3"/>
    </row>
    <row r="1750" spans="7:17">
      <c r="G1750" s="1"/>
      <c r="H1750" s="1"/>
      <c r="I1750" s="1"/>
      <c r="J1750" s="1"/>
      <c r="K1750" s="1"/>
      <c r="L1750" s="1"/>
      <c r="M1750" s="1"/>
      <c r="N1750" s="3"/>
      <c r="O1750" s="3"/>
      <c r="P1750" s="3"/>
      <c r="Q1750" s="3"/>
    </row>
    <row r="1751" spans="7:17">
      <c r="G1751" s="1"/>
      <c r="H1751" s="1"/>
      <c r="I1751" s="1"/>
      <c r="J1751" s="1"/>
      <c r="K1751" s="1"/>
      <c r="L1751" s="1"/>
      <c r="M1751" s="1"/>
      <c r="N1751" s="3"/>
      <c r="O1751" s="3"/>
      <c r="P1751" s="3"/>
      <c r="Q1751" s="3"/>
    </row>
    <row r="1752" spans="7:17">
      <c r="G1752" s="1"/>
      <c r="H1752" s="1"/>
      <c r="I1752" s="1"/>
      <c r="J1752" s="1"/>
      <c r="K1752" s="1"/>
      <c r="L1752" s="1"/>
      <c r="M1752" s="1"/>
      <c r="N1752" s="3"/>
      <c r="O1752" s="3"/>
      <c r="P1752" s="3"/>
      <c r="Q1752" s="3"/>
    </row>
    <row r="1753" spans="7:17">
      <c r="G1753" s="1"/>
      <c r="H1753" s="1"/>
      <c r="I1753" s="1"/>
      <c r="J1753" s="1"/>
      <c r="K1753" s="1"/>
      <c r="L1753" s="1"/>
      <c r="M1753" s="1"/>
      <c r="N1753" s="3"/>
      <c r="O1753" s="3"/>
      <c r="P1753" s="3"/>
      <c r="Q1753" s="3"/>
    </row>
    <row r="1754" spans="7:17">
      <c r="G1754" s="1"/>
      <c r="H1754" s="1"/>
      <c r="I1754" s="1"/>
      <c r="J1754" s="1"/>
      <c r="K1754" s="1"/>
      <c r="L1754" s="1"/>
      <c r="M1754" s="1"/>
      <c r="N1754" s="3"/>
      <c r="O1754" s="3"/>
      <c r="P1754" s="3"/>
      <c r="Q1754" s="3"/>
    </row>
    <row r="1755" spans="7:17">
      <c r="G1755" s="1"/>
      <c r="H1755" s="1"/>
      <c r="I1755" s="1"/>
      <c r="J1755" s="1"/>
      <c r="K1755" s="1"/>
      <c r="L1755" s="1"/>
      <c r="M1755" s="1"/>
      <c r="N1755" s="3"/>
      <c r="O1755" s="3"/>
      <c r="P1755" s="3"/>
      <c r="Q1755" s="3"/>
    </row>
    <row r="1756" spans="7:17">
      <c r="G1756" s="1"/>
      <c r="H1756" s="1"/>
      <c r="I1756" s="1"/>
      <c r="J1756" s="1"/>
      <c r="K1756" s="1"/>
      <c r="L1756" s="1"/>
      <c r="M1756" s="1"/>
      <c r="N1756" s="3"/>
      <c r="O1756" s="3"/>
      <c r="P1756" s="3"/>
      <c r="Q1756" s="3"/>
    </row>
    <row r="1757" spans="7:17">
      <c r="G1757" s="1"/>
      <c r="H1757" s="1"/>
      <c r="I1757" s="1"/>
      <c r="J1757" s="1"/>
      <c r="K1757" s="1"/>
      <c r="L1757" s="1"/>
      <c r="M1757" s="1"/>
      <c r="N1757" s="3"/>
      <c r="O1757" s="3"/>
      <c r="P1757" s="3"/>
      <c r="Q1757" s="3"/>
    </row>
    <row r="1758" spans="7:17">
      <c r="G1758" s="1"/>
      <c r="H1758" s="1"/>
      <c r="I1758" s="1"/>
      <c r="J1758" s="1"/>
      <c r="K1758" s="1"/>
      <c r="L1758" s="1"/>
      <c r="M1758" s="1"/>
      <c r="N1758" s="3"/>
      <c r="O1758" s="3"/>
      <c r="P1758" s="3"/>
      <c r="Q1758" s="3"/>
    </row>
    <row r="1759" spans="7:17">
      <c r="G1759" s="1"/>
      <c r="H1759" s="1"/>
      <c r="I1759" s="1"/>
      <c r="J1759" s="1"/>
      <c r="K1759" s="1"/>
      <c r="L1759" s="1"/>
      <c r="M1759" s="1"/>
      <c r="N1759" s="3"/>
      <c r="O1759" s="3"/>
      <c r="P1759" s="3"/>
      <c r="Q1759" s="3"/>
    </row>
    <row r="1760" spans="7:17">
      <c r="G1760" s="1"/>
      <c r="H1760" s="1"/>
      <c r="I1760" s="1"/>
      <c r="J1760" s="1"/>
      <c r="K1760" s="1"/>
      <c r="L1760" s="1"/>
      <c r="M1760" s="1"/>
      <c r="N1760" s="3"/>
      <c r="O1760" s="3"/>
      <c r="P1760" s="3"/>
      <c r="Q1760" s="3"/>
    </row>
    <row r="1761" spans="7:17">
      <c r="G1761" s="1"/>
      <c r="H1761" s="1"/>
      <c r="I1761" s="1"/>
      <c r="J1761" s="1"/>
      <c r="K1761" s="1"/>
      <c r="L1761" s="1"/>
      <c r="M1761" s="1"/>
      <c r="N1761" s="3"/>
      <c r="O1761" s="3"/>
      <c r="P1761" s="3"/>
      <c r="Q1761" s="3"/>
    </row>
    <row r="1762" spans="7:17">
      <c r="G1762" s="1"/>
      <c r="H1762" s="1"/>
      <c r="I1762" s="1"/>
      <c r="J1762" s="1"/>
      <c r="K1762" s="1"/>
      <c r="L1762" s="1"/>
      <c r="M1762" s="1"/>
      <c r="N1762" s="3"/>
      <c r="O1762" s="3"/>
      <c r="P1762" s="3"/>
      <c r="Q1762" s="3"/>
    </row>
    <row r="1763" spans="7:17">
      <c r="G1763" s="1"/>
      <c r="H1763" s="1"/>
      <c r="I1763" s="1"/>
      <c r="J1763" s="1"/>
      <c r="K1763" s="1"/>
      <c r="L1763" s="1"/>
      <c r="M1763" s="1"/>
      <c r="N1763" s="3"/>
      <c r="O1763" s="3"/>
      <c r="P1763" s="3"/>
      <c r="Q1763" s="3"/>
    </row>
    <row r="1764" spans="7:17">
      <c r="G1764" s="1"/>
      <c r="H1764" s="1"/>
      <c r="I1764" s="1"/>
      <c r="J1764" s="1"/>
      <c r="K1764" s="1"/>
      <c r="L1764" s="1"/>
      <c r="M1764" s="1"/>
      <c r="N1764" s="3"/>
      <c r="O1764" s="3"/>
      <c r="P1764" s="3"/>
      <c r="Q1764" s="3"/>
    </row>
    <row r="1765" spans="7:17">
      <c r="G1765" s="1"/>
      <c r="H1765" s="1"/>
      <c r="I1765" s="1"/>
      <c r="J1765" s="1"/>
      <c r="K1765" s="1"/>
      <c r="L1765" s="1"/>
      <c r="M1765" s="1"/>
      <c r="N1765" s="3"/>
      <c r="O1765" s="3"/>
      <c r="P1765" s="3"/>
      <c r="Q1765" s="3"/>
    </row>
    <row r="1766" spans="7:17">
      <c r="G1766" s="1"/>
      <c r="H1766" s="1"/>
      <c r="I1766" s="1"/>
      <c r="J1766" s="1"/>
      <c r="K1766" s="1"/>
      <c r="L1766" s="1"/>
      <c r="M1766" s="1"/>
      <c r="N1766" s="3"/>
      <c r="O1766" s="3"/>
      <c r="P1766" s="3"/>
      <c r="Q1766" s="3"/>
    </row>
    <row r="1767" spans="7:17">
      <c r="G1767" s="1"/>
      <c r="H1767" s="1"/>
      <c r="I1767" s="1"/>
      <c r="J1767" s="1"/>
      <c r="K1767" s="1"/>
      <c r="L1767" s="1"/>
      <c r="M1767" s="1"/>
      <c r="N1767" s="3"/>
      <c r="O1767" s="3"/>
      <c r="P1767" s="3"/>
      <c r="Q1767" s="3"/>
    </row>
    <row r="1768" spans="7:17">
      <c r="G1768" s="1"/>
      <c r="H1768" s="1"/>
      <c r="I1768" s="1"/>
      <c r="J1768" s="1"/>
      <c r="K1768" s="1"/>
      <c r="L1768" s="1"/>
      <c r="M1768" s="1"/>
      <c r="N1768" s="3"/>
      <c r="O1768" s="3"/>
      <c r="P1768" s="3"/>
      <c r="Q1768" s="3"/>
    </row>
    <row r="1769" spans="7:17">
      <c r="G1769" s="1"/>
      <c r="H1769" s="1"/>
      <c r="I1769" s="1"/>
      <c r="J1769" s="1"/>
      <c r="K1769" s="1"/>
      <c r="L1769" s="1"/>
      <c r="M1769" s="1"/>
      <c r="N1769" s="3"/>
      <c r="O1769" s="3"/>
      <c r="P1769" s="3"/>
      <c r="Q1769" s="3"/>
    </row>
    <row r="1770" spans="7:17">
      <c r="G1770" s="1"/>
      <c r="H1770" s="1"/>
      <c r="I1770" s="1"/>
      <c r="J1770" s="1"/>
      <c r="K1770" s="1"/>
      <c r="L1770" s="1"/>
      <c r="M1770" s="1"/>
      <c r="N1770" s="3"/>
      <c r="O1770" s="3"/>
      <c r="P1770" s="3"/>
      <c r="Q1770" s="3"/>
    </row>
    <row r="1771" spans="7:17">
      <c r="G1771" s="1"/>
      <c r="H1771" s="1"/>
      <c r="I1771" s="1"/>
      <c r="J1771" s="1"/>
      <c r="K1771" s="1"/>
      <c r="L1771" s="1"/>
      <c r="M1771" s="1"/>
      <c r="N1771" s="3"/>
      <c r="O1771" s="3"/>
      <c r="P1771" s="3"/>
      <c r="Q1771" s="3"/>
    </row>
    <row r="1772" spans="7:17">
      <c r="G1772" s="1"/>
      <c r="H1772" s="1"/>
      <c r="I1772" s="1"/>
      <c r="J1772" s="1"/>
      <c r="K1772" s="1"/>
      <c r="L1772" s="1"/>
      <c r="M1772" s="1"/>
      <c r="N1772" s="3"/>
      <c r="O1772" s="3"/>
      <c r="P1772" s="3"/>
      <c r="Q1772" s="3"/>
    </row>
    <row r="1773" spans="7:17">
      <c r="G1773" s="1"/>
      <c r="H1773" s="1"/>
      <c r="I1773" s="1"/>
      <c r="J1773" s="1"/>
      <c r="K1773" s="1"/>
      <c r="L1773" s="1"/>
      <c r="M1773" s="1"/>
      <c r="N1773" s="3"/>
      <c r="O1773" s="3"/>
      <c r="P1773" s="3"/>
      <c r="Q1773" s="3"/>
    </row>
    <row r="1774" spans="7:17">
      <c r="G1774" s="1"/>
      <c r="H1774" s="1"/>
      <c r="I1774" s="1"/>
      <c r="J1774" s="1"/>
      <c r="K1774" s="1"/>
      <c r="L1774" s="1"/>
      <c r="M1774" s="1"/>
      <c r="N1774" s="3"/>
      <c r="O1774" s="3"/>
      <c r="P1774" s="3"/>
      <c r="Q1774" s="3"/>
    </row>
    <row r="1775" spans="7:17">
      <c r="G1775" s="1"/>
      <c r="H1775" s="1"/>
      <c r="I1775" s="1"/>
      <c r="J1775" s="1"/>
      <c r="K1775" s="1"/>
      <c r="L1775" s="1"/>
      <c r="M1775" s="1"/>
      <c r="N1775" s="3"/>
      <c r="O1775" s="3"/>
      <c r="P1775" s="3"/>
      <c r="Q1775" s="3"/>
    </row>
    <row r="1776" spans="7:17">
      <c r="G1776" s="1"/>
      <c r="H1776" s="1"/>
      <c r="I1776" s="1"/>
      <c r="J1776" s="1"/>
      <c r="K1776" s="1"/>
      <c r="L1776" s="1"/>
      <c r="M1776" s="1"/>
      <c r="N1776" s="3"/>
      <c r="O1776" s="3"/>
      <c r="P1776" s="3"/>
      <c r="Q1776" s="3"/>
    </row>
    <row r="1777" spans="7:17">
      <c r="G1777" s="1"/>
      <c r="H1777" s="1"/>
      <c r="I1777" s="1"/>
      <c r="J1777" s="1"/>
      <c r="K1777" s="1"/>
      <c r="L1777" s="1"/>
      <c r="M1777" s="1"/>
      <c r="N1777" s="3"/>
      <c r="O1777" s="3"/>
      <c r="P1777" s="3"/>
      <c r="Q1777" s="3"/>
    </row>
    <row r="1778" spans="7:17">
      <c r="G1778" s="1"/>
      <c r="H1778" s="1"/>
      <c r="I1778" s="1"/>
      <c r="J1778" s="1"/>
      <c r="K1778" s="1"/>
      <c r="L1778" s="1"/>
      <c r="M1778" s="1"/>
      <c r="N1778" s="3"/>
      <c r="O1778" s="3"/>
      <c r="P1778" s="3"/>
      <c r="Q1778" s="3"/>
    </row>
    <row r="1779" spans="7:17">
      <c r="G1779" s="1"/>
      <c r="H1779" s="1"/>
      <c r="I1779" s="1"/>
      <c r="J1779" s="1"/>
      <c r="K1779" s="1"/>
      <c r="L1779" s="1"/>
      <c r="M1779" s="1"/>
      <c r="N1779" s="3"/>
      <c r="O1779" s="3"/>
      <c r="P1779" s="3"/>
      <c r="Q1779" s="3"/>
    </row>
    <row r="1780" spans="7:17">
      <c r="G1780" s="1"/>
      <c r="H1780" s="1"/>
      <c r="I1780" s="1"/>
      <c r="J1780" s="1"/>
      <c r="K1780" s="1"/>
      <c r="L1780" s="1"/>
      <c r="M1780" s="1"/>
      <c r="N1780" s="3"/>
      <c r="O1780" s="3"/>
      <c r="P1780" s="3"/>
      <c r="Q1780" s="3"/>
    </row>
    <row r="1781" spans="7:17">
      <c r="G1781" s="1"/>
      <c r="H1781" s="1"/>
      <c r="I1781" s="1"/>
      <c r="J1781" s="1"/>
      <c r="K1781" s="1"/>
      <c r="L1781" s="1"/>
      <c r="M1781" s="1"/>
      <c r="N1781" s="3"/>
      <c r="O1781" s="3"/>
      <c r="P1781" s="3"/>
      <c r="Q1781" s="3"/>
    </row>
    <row r="1782" spans="7:17">
      <c r="G1782" s="1"/>
      <c r="H1782" s="1"/>
      <c r="I1782" s="1"/>
      <c r="J1782" s="1"/>
      <c r="K1782" s="1"/>
      <c r="L1782" s="1"/>
      <c r="M1782" s="1"/>
      <c r="N1782" s="3"/>
      <c r="O1782" s="3"/>
      <c r="P1782" s="3"/>
      <c r="Q1782" s="3"/>
    </row>
    <row r="1783" spans="7:17">
      <c r="G1783" s="1"/>
      <c r="H1783" s="1"/>
      <c r="I1783" s="1"/>
      <c r="J1783" s="1"/>
      <c r="K1783" s="1"/>
      <c r="L1783" s="1"/>
      <c r="M1783" s="1"/>
      <c r="N1783" s="3"/>
      <c r="O1783" s="3"/>
      <c r="P1783" s="3"/>
      <c r="Q1783" s="3"/>
    </row>
    <row r="1784" spans="7:17">
      <c r="G1784" s="1"/>
      <c r="H1784" s="1"/>
      <c r="I1784" s="1"/>
      <c r="J1784" s="1"/>
      <c r="K1784" s="1"/>
      <c r="L1784" s="1"/>
      <c r="M1784" s="1"/>
      <c r="N1784" s="3"/>
      <c r="O1784" s="3"/>
      <c r="P1784" s="3"/>
      <c r="Q1784" s="3"/>
    </row>
    <row r="1785" spans="7:17">
      <c r="G1785" s="1"/>
      <c r="H1785" s="1"/>
      <c r="I1785" s="1"/>
      <c r="J1785" s="1"/>
      <c r="K1785" s="1"/>
      <c r="L1785" s="1"/>
      <c r="M1785" s="1"/>
      <c r="N1785" s="3"/>
      <c r="O1785" s="3"/>
      <c r="P1785" s="3"/>
      <c r="Q1785" s="3"/>
    </row>
    <row r="1786" spans="7:17">
      <c r="G1786" s="1"/>
      <c r="H1786" s="1"/>
      <c r="I1786" s="1"/>
      <c r="J1786" s="1"/>
      <c r="K1786" s="1"/>
      <c r="L1786" s="1"/>
      <c r="M1786" s="1"/>
      <c r="N1786" s="3"/>
      <c r="O1786" s="3"/>
      <c r="P1786" s="3"/>
      <c r="Q1786" s="3"/>
    </row>
    <row r="1787" spans="7:17">
      <c r="G1787" s="1"/>
      <c r="H1787" s="1"/>
      <c r="I1787" s="1"/>
      <c r="J1787" s="1"/>
      <c r="K1787" s="1"/>
      <c r="L1787" s="1"/>
      <c r="M1787" s="1"/>
      <c r="N1787" s="3"/>
      <c r="O1787" s="3"/>
      <c r="P1787" s="3"/>
      <c r="Q1787" s="3"/>
    </row>
    <row r="1788" spans="7:17">
      <c r="G1788" s="1"/>
      <c r="H1788" s="1"/>
      <c r="I1788" s="1"/>
      <c r="J1788" s="1"/>
      <c r="K1788" s="1"/>
      <c r="L1788" s="1"/>
      <c r="M1788" s="1"/>
      <c r="N1788" s="3"/>
      <c r="O1788" s="3"/>
      <c r="P1788" s="3"/>
      <c r="Q1788" s="3"/>
    </row>
    <row r="1789" spans="7:17">
      <c r="G1789" s="1"/>
      <c r="H1789" s="1"/>
      <c r="I1789" s="1"/>
      <c r="J1789" s="1"/>
      <c r="K1789" s="1"/>
      <c r="L1789" s="1"/>
      <c r="M1789" s="1"/>
      <c r="N1789" s="3"/>
      <c r="O1789" s="3"/>
      <c r="P1789" s="3"/>
      <c r="Q1789" s="3"/>
    </row>
    <row r="1790" spans="7:17">
      <c r="G1790" s="1"/>
      <c r="H1790" s="1"/>
      <c r="I1790" s="1"/>
      <c r="J1790" s="1"/>
      <c r="K1790" s="1"/>
      <c r="L1790" s="1"/>
      <c r="M1790" s="1"/>
      <c r="N1790" s="3"/>
      <c r="O1790" s="3"/>
      <c r="P1790" s="3"/>
      <c r="Q1790" s="3"/>
    </row>
    <row r="1791" spans="7:17">
      <c r="G1791" s="1"/>
      <c r="H1791" s="1"/>
      <c r="I1791" s="1"/>
      <c r="J1791" s="1"/>
      <c r="K1791" s="1"/>
      <c r="L1791" s="1"/>
      <c r="M1791" s="1"/>
      <c r="N1791" s="3"/>
      <c r="O1791" s="3"/>
      <c r="P1791" s="3"/>
      <c r="Q1791" s="3"/>
    </row>
    <row r="1792" spans="7:17">
      <c r="G1792" s="1"/>
      <c r="H1792" s="1"/>
      <c r="I1792" s="1"/>
      <c r="J1792" s="1"/>
      <c r="K1792" s="1"/>
      <c r="L1792" s="1"/>
      <c r="M1792" s="1"/>
      <c r="N1792" s="3"/>
      <c r="O1792" s="3"/>
      <c r="P1792" s="3"/>
      <c r="Q1792" s="3"/>
    </row>
    <row r="1793" spans="7:17">
      <c r="G1793" s="1"/>
      <c r="H1793" s="1"/>
      <c r="I1793" s="1"/>
      <c r="J1793" s="1"/>
      <c r="K1793" s="1"/>
      <c r="L1793" s="1"/>
      <c r="M1793" s="1"/>
      <c r="N1793" s="3"/>
      <c r="O1793" s="3"/>
      <c r="P1793" s="3"/>
      <c r="Q1793" s="3"/>
    </row>
    <row r="1794" spans="7:17">
      <c r="G1794" s="1"/>
      <c r="H1794" s="1"/>
      <c r="I1794" s="1"/>
      <c r="J1794" s="1"/>
      <c r="K1794" s="1"/>
      <c r="L1794" s="1"/>
      <c r="M1794" s="1"/>
      <c r="N1794" s="3"/>
      <c r="O1794" s="3"/>
      <c r="P1794" s="3"/>
      <c r="Q1794" s="3"/>
    </row>
    <row r="1795" spans="7:17">
      <c r="G1795" s="1"/>
      <c r="H1795" s="1"/>
      <c r="I1795" s="1"/>
      <c r="J1795" s="1"/>
      <c r="K1795" s="1"/>
      <c r="L1795" s="1"/>
      <c r="M1795" s="1"/>
      <c r="N1795" s="3"/>
      <c r="O1795" s="3"/>
      <c r="P1795" s="3"/>
      <c r="Q1795" s="3"/>
    </row>
    <row r="1796" spans="7:17">
      <c r="G1796" s="1"/>
      <c r="H1796" s="1"/>
      <c r="I1796" s="1"/>
      <c r="J1796" s="1"/>
      <c r="K1796" s="1"/>
      <c r="L1796" s="1"/>
      <c r="M1796" s="1"/>
      <c r="N1796" s="3"/>
      <c r="O1796" s="3"/>
      <c r="P1796" s="3"/>
      <c r="Q1796" s="3"/>
    </row>
    <row r="1797" spans="7:17">
      <c r="G1797" s="1"/>
      <c r="H1797" s="1"/>
      <c r="I1797" s="1"/>
      <c r="J1797" s="1"/>
      <c r="K1797" s="1"/>
      <c r="L1797" s="1"/>
      <c r="M1797" s="1"/>
      <c r="N1797" s="3"/>
      <c r="O1797" s="3"/>
      <c r="P1797" s="3"/>
      <c r="Q1797" s="3"/>
    </row>
    <row r="1798" spans="7:17">
      <c r="G1798" s="1"/>
      <c r="H1798" s="1"/>
      <c r="I1798" s="1"/>
      <c r="J1798" s="1"/>
      <c r="K1798" s="1"/>
      <c r="L1798" s="1"/>
      <c r="M1798" s="1"/>
      <c r="N1798" s="3"/>
      <c r="O1798" s="3"/>
      <c r="P1798" s="3"/>
      <c r="Q1798" s="3"/>
    </row>
    <row r="1799" spans="7:17">
      <c r="G1799" s="1"/>
      <c r="H1799" s="1"/>
      <c r="I1799" s="1"/>
      <c r="J1799" s="1"/>
      <c r="K1799" s="1"/>
      <c r="L1799" s="1"/>
      <c r="M1799" s="1"/>
      <c r="N1799" s="3"/>
      <c r="O1799" s="3"/>
      <c r="P1799" s="3"/>
      <c r="Q1799" s="3"/>
    </row>
    <row r="1800" spans="7:17">
      <c r="G1800" s="1"/>
      <c r="H1800" s="1"/>
      <c r="I1800" s="1"/>
      <c r="J1800" s="1"/>
      <c r="K1800" s="1"/>
      <c r="L1800" s="1"/>
      <c r="M1800" s="1"/>
      <c r="N1800" s="3"/>
      <c r="O1800" s="3"/>
      <c r="P1800" s="3"/>
      <c r="Q1800" s="3"/>
    </row>
    <row r="1801" spans="7:17">
      <c r="G1801" s="1"/>
      <c r="H1801" s="1"/>
      <c r="I1801" s="1"/>
      <c r="J1801" s="1"/>
      <c r="K1801" s="1"/>
      <c r="L1801" s="1"/>
      <c r="M1801" s="1"/>
      <c r="N1801" s="3"/>
      <c r="O1801" s="3"/>
      <c r="P1801" s="3"/>
      <c r="Q1801" s="3"/>
    </row>
    <row r="1802" spans="7:17">
      <c r="G1802" s="1"/>
      <c r="H1802" s="1"/>
      <c r="I1802" s="1"/>
      <c r="J1802" s="1"/>
      <c r="K1802" s="1"/>
      <c r="L1802" s="1"/>
      <c r="M1802" s="1"/>
      <c r="N1802" s="3"/>
      <c r="O1802" s="3"/>
      <c r="P1802" s="3"/>
      <c r="Q1802" s="3"/>
    </row>
    <row r="1803" spans="7:17">
      <c r="G1803" s="1"/>
      <c r="H1803" s="1"/>
      <c r="I1803" s="1"/>
      <c r="J1803" s="1"/>
      <c r="K1803" s="1"/>
      <c r="L1803" s="1"/>
      <c r="M1803" s="1"/>
      <c r="N1803" s="3"/>
      <c r="O1803" s="3"/>
      <c r="P1803" s="3"/>
      <c r="Q1803" s="3"/>
    </row>
    <row r="1804" spans="7:17">
      <c r="G1804" s="1"/>
      <c r="H1804" s="1"/>
      <c r="I1804" s="1"/>
      <c r="J1804" s="1"/>
      <c r="K1804" s="1"/>
      <c r="L1804" s="1"/>
      <c r="M1804" s="1"/>
      <c r="N1804" s="3"/>
      <c r="O1804" s="3"/>
      <c r="P1804" s="3"/>
      <c r="Q1804" s="3"/>
    </row>
    <row r="1805" spans="7:17">
      <c r="G1805" s="1"/>
      <c r="H1805" s="1"/>
      <c r="I1805" s="1"/>
      <c r="J1805" s="1"/>
      <c r="K1805" s="1"/>
      <c r="L1805" s="1"/>
      <c r="M1805" s="1"/>
      <c r="N1805" s="3"/>
      <c r="O1805" s="3"/>
      <c r="P1805" s="3"/>
      <c r="Q1805" s="3"/>
    </row>
    <row r="1806" spans="7:17">
      <c r="G1806" s="1"/>
      <c r="H1806" s="1"/>
      <c r="I1806" s="1"/>
      <c r="J1806" s="1"/>
      <c r="K1806" s="1"/>
      <c r="L1806" s="1"/>
      <c r="M1806" s="1"/>
      <c r="N1806" s="3"/>
      <c r="O1806" s="3"/>
      <c r="P1806" s="3"/>
      <c r="Q1806" s="3"/>
    </row>
    <row r="1807" spans="7:17">
      <c r="G1807" s="1"/>
      <c r="H1807" s="1"/>
      <c r="I1807" s="1"/>
      <c r="J1807" s="1"/>
      <c r="K1807" s="1"/>
      <c r="L1807" s="1"/>
      <c r="M1807" s="1"/>
      <c r="N1807" s="3"/>
      <c r="O1807" s="3"/>
      <c r="P1807" s="3"/>
      <c r="Q1807" s="3"/>
    </row>
    <row r="1808" spans="7:17">
      <c r="G1808" s="1"/>
      <c r="H1808" s="1"/>
      <c r="I1808" s="1"/>
      <c r="J1808" s="1"/>
      <c r="K1808" s="1"/>
      <c r="L1808" s="1"/>
      <c r="M1808" s="1"/>
      <c r="N1808" s="3"/>
      <c r="O1808" s="3"/>
      <c r="P1808" s="3"/>
      <c r="Q1808" s="3"/>
    </row>
    <row r="1809" spans="7:17">
      <c r="G1809" s="1"/>
      <c r="H1809" s="1"/>
      <c r="I1809" s="1"/>
      <c r="J1809" s="1"/>
      <c r="K1809" s="1"/>
      <c r="L1809" s="1"/>
      <c r="M1809" s="1"/>
      <c r="N1809" s="3"/>
      <c r="O1809" s="3"/>
      <c r="P1809" s="3"/>
      <c r="Q1809" s="3"/>
    </row>
    <row r="1810" spans="7:17">
      <c r="G1810" s="1"/>
      <c r="H1810" s="1"/>
      <c r="I1810" s="1"/>
      <c r="J1810" s="1"/>
      <c r="K1810" s="1"/>
      <c r="L1810" s="1"/>
      <c r="M1810" s="1"/>
      <c r="N1810" s="3"/>
      <c r="O1810" s="3"/>
      <c r="P1810" s="3"/>
      <c r="Q1810" s="3"/>
    </row>
    <row r="1811" spans="7:17">
      <c r="G1811" s="1"/>
      <c r="H1811" s="1"/>
      <c r="I1811" s="1"/>
      <c r="J1811" s="1"/>
      <c r="K1811" s="1"/>
      <c r="L1811" s="1"/>
      <c r="M1811" s="1"/>
      <c r="N1811" s="3"/>
      <c r="O1811" s="3"/>
      <c r="P1811" s="3"/>
      <c r="Q1811" s="3"/>
    </row>
    <row r="1812" spans="7:17">
      <c r="G1812" s="1"/>
      <c r="H1812" s="1"/>
      <c r="I1812" s="1"/>
      <c r="J1812" s="1"/>
      <c r="K1812" s="1"/>
      <c r="L1812" s="1"/>
      <c r="M1812" s="1"/>
      <c r="N1812" s="3"/>
      <c r="O1812" s="3"/>
      <c r="P1812" s="3"/>
      <c r="Q1812" s="3"/>
    </row>
    <row r="1813" spans="7:17">
      <c r="G1813" s="1"/>
      <c r="H1813" s="1"/>
      <c r="I1813" s="1"/>
      <c r="J1813" s="1"/>
      <c r="K1813" s="1"/>
      <c r="L1813" s="1"/>
      <c r="M1813" s="1"/>
      <c r="N1813" s="3"/>
      <c r="O1813" s="3"/>
      <c r="P1813" s="3"/>
      <c r="Q1813" s="3"/>
    </row>
    <row r="1814" spans="7:17">
      <c r="G1814" s="1"/>
      <c r="H1814" s="1"/>
      <c r="I1814" s="1"/>
      <c r="J1814" s="1"/>
      <c r="K1814" s="1"/>
      <c r="L1814" s="1"/>
      <c r="M1814" s="1"/>
      <c r="N1814" s="3"/>
      <c r="O1814" s="3"/>
      <c r="P1814" s="3"/>
      <c r="Q1814" s="3"/>
    </row>
    <row r="1815" spans="7:17">
      <c r="G1815" s="1"/>
      <c r="H1815" s="1"/>
      <c r="I1815" s="1"/>
      <c r="J1815" s="1"/>
      <c r="K1815" s="1"/>
      <c r="L1815" s="1"/>
      <c r="M1815" s="1"/>
      <c r="N1815" s="3"/>
      <c r="O1815" s="3"/>
      <c r="P1815" s="3"/>
      <c r="Q1815" s="3"/>
    </row>
    <row r="1816" spans="7:17">
      <c r="G1816" s="1"/>
      <c r="H1816" s="1"/>
      <c r="I1816" s="1"/>
      <c r="J1816" s="1"/>
      <c r="K1816" s="1"/>
      <c r="L1816" s="1"/>
      <c r="M1816" s="1"/>
      <c r="N1816" s="3"/>
      <c r="O1816" s="3"/>
      <c r="P1816" s="3"/>
      <c r="Q1816" s="3"/>
    </row>
    <row r="1817" spans="7:17">
      <c r="G1817" s="1"/>
      <c r="H1817" s="1"/>
      <c r="I1817" s="1"/>
      <c r="J1817" s="1"/>
      <c r="K1817" s="1"/>
      <c r="L1817" s="1"/>
      <c r="M1817" s="1"/>
      <c r="N1817" s="3"/>
      <c r="O1817" s="3"/>
      <c r="P1817" s="3"/>
      <c r="Q1817" s="3"/>
    </row>
    <row r="1818" spans="7:17">
      <c r="G1818" s="1"/>
      <c r="H1818" s="1"/>
      <c r="I1818" s="1"/>
      <c r="J1818" s="1"/>
      <c r="K1818" s="1"/>
      <c r="L1818" s="1"/>
      <c r="M1818" s="1"/>
      <c r="N1818" s="3"/>
      <c r="O1818" s="3"/>
      <c r="P1818" s="3"/>
      <c r="Q1818" s="3"/>
    </row>
    <row r="1819" spans="7:17">
      <c r="G1819" s="1"/>
      <c r="H1819" s="1"/>
      <c r="I1819" s="1"/>
      <c r="J1819" s="1"/>
      <c r="K1819" s="1"/>
      <c r="L1819" s="1"/>
      <c r="M1819" s="1"/>
      <c r="N1819" s="3"/>
      <c r="O1819" s="3"/>
      <c r="P1819" s="3"/>
      <c r="Q1819" s="3"/>
    </row>
    <row r="1820" spans="7:17">
      <c r="G1820" s="1"/>
      <c r="H1820" s="1"/>
      <c r="I1820" s="1"/>
      <c r="J1820" s="1"/>
      <c r="K1820" s="1"/>
      <c r="L1820" s="1"/>
      <c r="M1820" s="1"/>
      <c r="N1820" s="3"/>
      <c r="O1820" s="3"/>
      <c r="P1820" s="3"/>
      <c r="Q1820" s="3"/>
    </row>
    <row r="1821" spans="7:17">
      <c r="G1821" s="1"/>
      <c r="H1821" s="1"/>
      <c r="I1821" s="1"/>
      <c r="J1821" s="1"/>
      <c r="K1821" s="1"/>
      <c r="L1821" s="1"/>
      <c r="M1821" s="1"/>
      <c r="N1821" s="3"/>
      <c r="O1821" s="3"/>
      <c r="P1821" s="3"/>
      <c r="Q1821" s="3"/>
    </row>
    <row r="1822" spans="7:17">
      <c r="G1822" s="1"/>
      <c r="H1822" s="1"/>
      <c r="I1822" s="1"/>
      <c r="J1822" s="1"/>
      <c r="K1822" s="1"/>
      <c r="L1822" s="1"/>
      <c r="M1822" s="1"/>
      <c r="N1822" s="3"/>
      <c r="O1822" s="3"/>
      <c r="P1822" s="3"/>
      <c r="Q1822" s="3"/>
    </row>
    <row r="1823" spans="7:17">
      <c r="G1823" s="1"/>
      <c r="H1823" s="1"/>
      <c r="I1823" s="1"/>
      <c r="J1823" s="1"/>
      <c r="K1823" s="1"/>
      <c r="L1823" s="1"/>
      <c r="M1823" s="1"/>
      <c r="N1823" s="3"/>
      <c r="O1823" s="3"/>
      <c r="P1823" s="3"/>
      <c r="Q1823" s="3"/>
    </row>
    <row r="1824" spans="7:17">
      <c r="G1824" s="1"/>
      <c r="H1824" s="1"/>
      <c r="I1824" s="1"/>
      <c r="J1824" s="1"/>
      <c r="K1824" s="1"/>
      <c r="L1824" s="1"/>
      <c r="M1824" s="1"/>
      <c r="N1824" s="3"/>
      <c r="O1824" s="3"/>
      <c r="P1824" s="3"/>
      <c r="Q1824" s="3"/>
    </row>
    <row r="1825" spans="7:17">
      <c r="G1825" s="1"/>
      <c r="H1825" s="1"/>
      <c r="I1825" s="1"/>
      <c r="J1825" s="1"/>
      <c r="K1825" s="1"/>
      <c r="L1825" s="1"/>
      <c r="M1825" s="1"/>
      <c r="N1825" s="3"/>
      <c r="O1825" s="3"/>
      <c r="P1825" s="3"/>
      <c r="Q1825" s="3"/>
    </row>
    <row r="1826" spans="7:17">
      <c r="G1826" s="1"/>
      <c r="H1826" s="1"/>
      <c r="I1826" s="1"/>
      <c r="J1826" s="1"/>
      <c r="K1826" s="1"/>
      <c r="L1826" s="1"/>
      <c r="M1826" s="1"/>
      <c r="N1826" s="3"/>
      <c r="O1826" s="3"/>
      <c r="P1826" s="3"/>
      <c r="Q1826" s="3"/>
    </row>
    <row r="1827" spans="7:17">
      <c r="G1827" s="1"/>
      <c r="H1827" s="1"/>
      <c r="I1827" s="1"/>
      <c r="J1827" s="1"/>
      <c r="K1827" s="1"/>
      <c r="L1827" s="1"/>
      <c r="M1827" s="1"/>
      <c r="N1827" s="3"/>
      <c r="O1827" s="3"/>
      <c r="P1827" s="3"/>
      <c r="Q1827" s="3"/>
    </row>
    <row r="1828" spans="7:17">
      <c r="G1828" s="1"/>
      <c r="H1828" s="1"/>
      <c r="I1828" s="1"/>
      <c r="J1828" s="1"/>
      <c r="K1828" s="1"/>
      <c r="L1828" s="1"/>
      <c r="M1828" s="1"/>
      <c r="N1828" s="3"/>
      <c r="O1828" s="3"/>
      <c r="P1828" s="3"/>
      <c r="Q1828" s="3"/>
    </row>
    <row r="1829" spans="7:17">
      <c r="G1829" s="1"/>
      <c r="H1829" s="1"/>
      <c r="I1829" s="1"/>
      <c r="J1829" s="1"/>
      <c r="K1829" s="1"/>
      <c r="L1829" s="1"/>
      <c r="M1829" s="1"/>
      <c r="N1829" s="3"/>
      <c r="O1829" s="3"/>
      <c r="P1829" s="3"/>
      <c r="Q1829" s="3"/>
    </row>
    <row r="1830" spans="7:17">
      <c r="G1830" s="1"/>
      <c r="H1830" s="1"/>
      <c r="I1830" s="1"/>
      <c r="J1830" s="1"/>
      <c r="K1830" s="1"/>
      <c r="L1830" s="1"/>
      <c r="M1830" s="1"/>
      <c r="N1830" s="3"/>
      <c r="O1830" s="3"/>
      <c r="P1830" s="3"/>
      <c r="Q1830" s="3"/>
    </row>
    <row r="1831" spans="7:17">
      <c r="G1831" s="1"/>
      <c r="H1831" s="1"/>
      <c r="I1831" s="1"/>
      <c r="J1831" s="1"/>
      <c r="K1831" s="1"/>
      <c r="L1831" s="1"/>
      <c r="M1831" s="1"/>
      <c r="N1831" s="3"/>
      <c r="O1831" s="3"/>
      <c r="P1831" s="3"/>
      <c r="Q1831" s="3"/>
    </row>
    <row r="1832" spans="7:17">
      <c r="G1832" s="1"/>
      <c r="H1832" s="1"/>
      <c r="I1832" s="1"/>
      <c r="J1832" s="1"/>
      <c r="K1832" s="1"/>
      <c r="L1832" s="1"/>
      <c r="M1832" s="1"/>
      <c r="N1832" s="3"/>
      <c r="O1832" s="3"/>
      <c r="P1832" s="3"/>
      <c r="Q1832" s="3"/>
    </row>
    <row r="1833" spans="7:17">
      <c r="G1833" s="1"/>
      <c r="H1833" s="1"/>
      <c r="I1833" s="1"/>
      <c r="J1833" s="1"/>
      <c r="K1833" s="1"/>
      <c r="L1833" s="1"/>
      <c r="M1833" s="1"/>
      <c r="N1833" s="3"/>
      <c r="O1833" s="3"/>
      <c r="P1833" s="3"/>
      <c r="Q1833" s="3"/>
    </row>
    <row r="1834" spans="7:17">
      <c r="G1834" s="1"/>
      <c r="H1834" s="1"/>
      <c r="I1834" s="1"/>
      <c r="J1834" s="1"/>
      <c r="K1834" s="1"/>
      <c r="L1834" s="1"/>
      <c r="M1834" s="1"/>
      <c r="N1834" s="3"/>
      <c r="O1834" s="3"/>
      <c r="P1834" s="3"/>
      <c r="Q1834" s="3"/>
    </row>
    <row r="1835" spans="7:17">
      <c r="G1835" s="1"/>
      <c r="H1835" s="1"/>
      <c r="I1835" s="1"/>
      <c r="J1835" s="1"/>
      <c r="K1835" s="1"/>
      <c r="L1835" s="1"/>
      <c r="M1835" s="1"/>
      <c r="N1835" s="3"/>
      <c r="O1835" s="3"/>
      <c r="P1835" s="3"/>
      <c r="Q1835" s="3"/>
    </row>
    <row r="1836" spans="7:17">
      <c r="G1836" s="1"/>
      <c r="H1836" s="1"/>
      <c r="I1836" s="1"/>
      <c r="J1836" s="1"/>
      <c r="K1836" s="1"/>
      <c r="L1836" s="1"/>
      <c r="M1836" s="1"/>
      <c r="N1836" s="3"/>
      <c r="O1836" s="3"/>
      <c r="P1836" s="3"/>
      <c r="Q1836" s="3"/>
    </row>
    <row r="1837" spans="7:17">
      <c r="G1837" s="1"/>
      <c r="H1837" s="1"/>
      <c r="I1837" s="1"/>
      <c r="J1837" s="1"/>
      <c r="K1837" s="1"/>
      <c r="L1837" s="1"/>
      <c r="M1837" s="1"/>
      <c r="N1837" s="3"/>
      <c r="O1837" s="3"/>
      <c r="P1837" s="3"/>
      <c r="Q1837" s="3"/>
    </row>
    <row r="1838" spans="7:17">
      <c r="G1838" s="1"/>
      <c r="H1838" s="1"/>
      <c r="I1838" s="1"/>
      <c r="J1838" s="1"/>
      <c r="K1838" s="1"/>
      <c r="L1838" s="1"/>
      <c r="M1838" s="1"/>
      <c r="N1838" s="3"/>
      <c r="O1838" s="3"/>
      <c r="P1838" s="3"/>
      <c r="Q1838" s="3"/>
    </row>
    <row r="1839" spans="7:17">
      <c r="G1839" s="1"/>
      <c r="H1839" s="1"/>
      <c r="I1839" s="1"/>
      <c r="J1839" s="1"/>
      <c r="K1839" s="1"/>
      <c r="L1839" s="1"/>
      <c r="M1839" s="1"/>
      <c r="N1839" s="3"/>
      <c r="O1839" s="3"/>
      <c r="P1839" s="3"/>
      <c r="Q1839" s="3"/>
    </row>
    <row r="1840" spans="7:17">
      <c r="G1840" s="1"/>
      <c r="H1840" s="1"/>
      <c r="I1840" s="1"/>
      <c r="J1840" s="1"/>
      <c r="K1840" s="1"/>
      <c r="L1840" s="1"/>
      <c r="M1840" s="1"/>
      <c r="N1840" s="3"/>
      <c r="O1840" s="3"/>
      <c r="P1840" s="3"/>
      <c r="Q1840" s="3"/>
    </row>
    <row r="1841" spans="7:17">
      <c r="G1841" s="1"/>
      <c r="H1841" s="1"/>
      <c r="I1841" s="1"/>
      <c r="J1841" s="1"/>
      <c r="K1841" s="1"/>
      <c r="L1841" s="1"/>
      <c r="M1841" s="1"/>
      <c r="N1841" s="3"/>
      <c r="O1841" s="3"/>
      <c r="P1841" s="3"/>
      <c r="Q1841" s="3"/>
    </row>
    <row r="1842" spans="7:17">
      <c r="G1842" s="1"/>
      <c r="H1842" s="1"/>
      <c r="I1842" s="1"/>
      <c r="J1842" s="1"/>
      <c r="K1842" s="1"/>
      <c r="L1842" s="1"/>
      <c r="M1842" s="1"/>
      <c r="N1842" s="3"/>
      <c r="O1842" s="3"/>
      <c r="P1842" s="3"/>
      <c r="Q1842" s="3"/>
    </row>
    <row r="1843" spans="7:17">
      <c r="G1843" s="1"/>
      <c r="H1843" s="1"/>
      <c r="I1843" s="1"/>
      <c r="J1843" s="1"/>
      <c r="K1843" s="1"/>
      <c r="L1843" s="1"/>
      <c r="M1843" s="1"/>
      <c r="N1843" s="3"/>
      <c r="O1843" s="3"/>
      <c r="P1843" s="3"/>
      <c r="Q1843" s="3"/>
    </row>
    <row r="1844" spans="7:17">
      <c r="G1844" s="1"/>
      <c r="H1844" s="1"/>
      <c r="I1844" s="1"/>
      <c r="J1844" s="1"/>
      <c r="K1844" s="1"/>
      <c r="L1844" s="1"/>
      <c r="M1844" s="1"/>
      <c r="N1844" s="3"/>
      <c r="O1844" s="3"/>
      <c r="P1844" s="3"/>
      <c r="Q1844" s="3"/>
    </row>
    <row r="1845" spans="7:17">
      <c r="G1845" s="1"/>
      <c r="H1845" s="1"/>
      <c r="I1845" s="1"/>
      <c r="J1845" s="1"/>
      <c r="K1845" s="1"/>
      <c r="L1845" s="1"/>
      <c r="M1845" s="1"/>
      <c r="N1845" s="3"/>
      <c r="O1845" s="3"/>
      <c r="P1845" s="3"/>
      <c r="Q1845" s="3"/>
    </row>
    <row r="1846" spans="7:17">
      <c r="G1846" s="1"/>
      <c r="H1846" s="1"/>
      <c r="I1846" s="1"/>
      <c r="J1846" s="1"/>
      <c r="K1846" s="1"/>
      <c r="L1846" s="1"/>
      <c r="M1846" s="1"/>
      <c r="N1846" s="3"/>
      <c r="O1846" s="3"/>
      <c r="P1846" s="3"/>
      <c r="Q1846" s="3"/>
    </row>
    <row r="1847" spans="7:17">
      <c r="G1847" s="1"/>
      <c r="H1847" s="1"/>
      <c r="I1847" s="1"/>
      <c r="J1847" s="1"/>
      <c r="K1847" s="1"/>
      <c r="L1847" s="1"/>
      <c r="M1847" s="1"/>
      <c r="N1847" s="3"/>
      <c r="O1847" s="3"/>
      <c r="P1847" s="3"/>
      <c r="Q1847" s="3"/>
    </row>
    <row r="1848" spans="7:17">
      <c r="G1848" s="1"/>
      <c r="H1848" s="1"/>
      <c r="I1848" s="1"/>
      <c r="J1848" s="1"/>
      <c r="K1848" s="1"/>
      <c r="L1848" s="1"/>
      <c r="M1848" s="1"/>
      <c r="N1848" s="3"/>
      <c r="O1848" s="3"/>
      <c r="P1848" s="3"/>
      <c r="Q1848" s="3"/>
    </row>
    <row r="1849" spans="7:17">
      <c r="G1849" s="1"/>
      <c r="H1849" s="1"/>
      <c r="I1849" s="1"/>
      <c r="J1849" s="1"/>
      <c r="K1849" s="1"/>
      <c r="L1849" s="1"/>
      <c r="M1849" s="1"/>
      <c r="N1849" s="3"/>
      <c r="O1849" s="3"/>
      <c r="P1849" s="3"/>
      <c r="Q1849" s="3"/>
    </row>
    <row r="1850" spans="7:17">
      <c r="G1850" s="1"/>
      <c r="H1850" s="1"/>
      <c r="I1850" s="1"/>
      <c r="J1850" s="1"/>
      <c r="K1850" s="1"/>
      <c r="L1850" s="1"/>
      <c r="M1850" s="1"/>
      <c r="N1850" s="3"/>
      <c r="O1850" s="3"/>
      <c r="P1850" s="3"/>
      <c r="Q1850" s="3"/>
    </row>
    <row r="1851" spans="7:17">
      <c r="G1851" s="1"/>
      <c r="H1851" s="1"/>
      <c r="I1851" s="1"/>
      <c r="J1851" s="1"/>
      <c r="K1851" s="1"/>
      <c r="L1851" s="1"/>
      <c r="M1851" s="1"/>
      <c r="N1851" s="3"/>
      <c r="O1851" s="3"/>
      <c r="P1851" s="3"/>
      <c r="Q1851" s="3"/>
    </row>
    <row r="1852" spans="7:17">
      <c r="G1852" s="1"/>
      <c r="H1852" s="1"/>
      <c r="I1852" s="1"/>
      <c r="J1852" s="1"/>
      <c r="K1852" s="1"/>
      <c r="L1852" s="1"/>
      <c r="M1852" s="1"/>
      <c r="N1852" s="3"/>
      <c r="O1852" s="3"/>
      <c r="P1852" s="3"/>
      <c r="Q1852" s="3"/>
    </row>
    <row r="1853" spans="7:17">
      <c r="G1853" s="1"/>
      <c r="H1853" s="1"/>
      <c r="I1853" s="1"/>
      <c r="J1853" s="1"/>
      <c r="K1853" s="1"/>
      <c r="L1853" s="1"/>
      <c r="M1853" s="1"/>
      <c r="N1853" s="3"/>
      <c r="O1853" s="3"/>
      <c r="P1853" s="3"/>
      <c r="Q1853" s="3"/>
    </row>
    <row r="1854" spans="7:17">
      <c r="G1854" s="1"/>
      <c r="H1854" s="1"/>
      <c r="I1854" s="1"/>
      <c r="J1854" s="1"/>
      <c r="K1854" s="1"/>
      <c r="L1854" s="1"/>
      <c r="M1854" s="1"/>
      <c r="N1854" s="3"/>
      <c r="O1854" s="3"/>
      <c r="P1854" s="3"/>
      <c r="Q1854" s="3"/>
    </row>
    <row r="1855" spans="7:17">
      <c r="G1855" s="1"/>
      <c r="H1855" s="1"/>
      <c r="I1855" s="1"/>
      <c r="J1855" s="1"/>
      <c r="K1855" s="1"/>
      <c r="L1855" s="1"/>
      <c r="M1855" s="1"/>
      <c r="N1855" s="3"/>
      <c r="O1855" s="3"/>
      <c r="P1855" s="3"/>
      <c r="Q1855" s="3"/>
    </row>
    <row r="1856" spans="7:17">
      <c r="G1856" s="1"/>
      <c r="H1856" s="1"/>
      <c r="I1856" s="1"/>
      <c r="J1856" s="1"/>
      <c r="K1856" s="1"/>
      <c r="L1856" s="1"/>
      <c r="M1856" s="1"/>
      <c r="N1856" s="3"/>
      <c r="O1856" s="3"/>
      <c r="P1856" s="3"/>
      <c r="Q1856" s="3"/>
    </row>
    <row r="1857" spans="7:17">
      <c r="G1857" s="1"/>
      <c r="H1857" s="1"/>
      <c r="I1857" s="1"/>
      <c r="J1857" s="1"/>
      <c r="K1857" s="1"/>
      <c r="L1857" s="1"/>
      <c r="M1857" s="1"/>
      <c r="N1857" s="3"/>
      <c r="O1857" s="3"/>
      <c r="P1857" s="3"/>
      <c r="Q1857" s="3"/>
    </row>
    <row r="1858" spans="7:17">
      <c r="G1858" s="1"/>
      <c r="H1858" s="1"/>
      <c r="I1858" s="1"/>
      <c r="J1858" s="1"/>
      <c r="K1858" s="1"/>
      <c r="L1858" s="1"/>
      <c r="M1858" s="1"/>
      <c r="N1858" s="3"/>
      <c r="O1858" s="3"/>
      <c r="P1858" s="3"/>
      <c r="Q1858" s="3"/>
    </row>
    <row r="1859" spans="7:17">
      <c r="G1859" s="1"/>
      <c r="H1859" s="1"/>
      <c r="I1859" s="1"/>
      <c r="J1859" s="1"/>
      <c r="K1859" s="1"/>
      <c r="L1859" s="1"/>
      <c r="M1859" s="1"/>
      <c r="N1859" s="3"/>
      <c r="O1859" s="3"/>
      <c r="P1859" s="3"/>
      <c r="Q1859" s="3"/>
    </row>
    <row r="1860" spans="7:17">
      <c r="G1860" s="1"/>
      <c r="H1860" s="1"/>
      <c r="I1860" s="1"/>
      <c r="J1860" s="1"/>
      <c r="K1860" s="1"/>
      <c r="L1860" s="1"/>
      <c r="M1860" s="1"/>
      <c r="N1860" s="3"/>
      <c r="O1860" s="3"/>
      <c r="P1860" s="3"/>
      <c r="Q1860" s="3"/>
    </row>
    <row r="1861" spans="7:17">
      <c r="G1861" s="1"/>
      <c r="H1861" s="1"/>
      <c r="I1861" s="1"/>
      <c r="J1861" s="1"/>
      <c r="K1861" s="1"/>
      <c r="L1861" s="1"/>
      <c r="M1861" s="1"/>
      <c r="N1861" s="3"/>
      <c r="O1861" s="3"/>
      <c r="P1861" s="3"/>
      <c r="Q1861" s="3"/>
    </row>
    <row r="1862" spans="7:17">
      <c r="G1862" s="1"/>
      <c r="H1862" s="1"/>
      <c r="I1862" s="1"/>
      <c r="J1862" s="1"/>
      <c r="K1862" s="1"/>
      <c r="L1862" s="1"/>
      <c r="M1862" s="1"/>
      <c r="N1862" s="3"/>
      <c r="O1862" s="3"/>
      <c r="P1862" s="3"/>
      <c r="Q1862" s="3"/>
    </row>
    <row r="1863" spans="7:17">
      <c r="G1863" s="1"/>
      <c r="H1863" s="1"/>
      <c r="I1863" s="1"/>
      <c r="J1863" s="1"/>
      <c r="K1863" s="1"/>
      <c r="L1863" s="1"/>
      <c r="M1863" s="1"/>
      <c r="N1863" s="3"/>
      <c r="O1863" s="3"/>
      <c r="P1863" s="3"/>
      <c r="Q1863" s="3"/>
    </row>
    <row r="1864" spans="7:17">
      <c r="G1864" s="1"/>
      <c r="H1864" s="1"/>
      <c r="I1864" s="1"/>
      <c r="J1864" s="1"/>
      <c r="K1864" s="1"/>
      <c r="L1864" s="1"/>
      <c r="M1864" s="1"/>
      <c r="N1864" s="3"/>
      <c r="O1864" s="3"/>
      <c r="P1864" s="3"/>
      <c r="Q1864" s="3"/>
    </row>
    <row r="1865" spans="7:17">
      <c r="G1865" s="1"/>
      <c r="H1865" s="1"/>
      <c r="I1865" s="1"/>
      <c r="J1865" s="1"/>
      <c r="K1865" s="1"/>
      <c r="L1865" s="1"/>
      <c r="M1865" s="1"/>
      <c r="N1865" s="3"/>
      <c r="O1865" s="3"/>
      <c r="P1865" s="3"/>
      <c r="Q1865" s="3"/>
    </row>
    <row r="1866" spans="7:17">
      <c r="G1866" s="1"/>
      <c r="H1866" s="1"/>
      <c r="I1866" s="1"/>
      <c r="J1866" s="1"/>
      <c r="K1866" s="1"/>
      <c r="L1866" s="1"/>
      <c r="M1866" s="1"/>
      <c r="N1866" s="3"/>
      <c r="O1866" s="3"/>
      <c r="P1866" s="3"/>
      <c r="Q1866" s="3"/>
    </row>
    <row r="1867" spans="7:17">
      <c r="G1867" s="1"/>
      <c r="H1867" s="1"/>
      <c r="I1867" s="1"/>
      <c r="J1867" s="1"/>
      <c r="K1867" s="1"/>
      <c r="L1867" s="1"/>
      <c r="M1867" s="1"/>
      <c r="N1867" s="3"/>
      <c r="O1867" s="3"/>
      <c r="P1867" s="3"/>
      <c r="Q1867" s="3"/>
    </row>
    <row r="1868" spans="7:17">
      <c r="G1868" s="1"/>
      <c r="H1868" s="1"/>
      <c r="I1868" s="1"/>
      <c r="J1868" s="1"/>
      <c r="K1868" s="1"/>
      <c r="L1868" s="1"/>
      <c r="M1868" s="1"/>
      <c r="N1868" s="3"/>
      <c r="O1868" s="3"/>
      <c r="P1868" s="3"/>
      <c r="Q1868" s="3"/>
    </row>
    <row r="1869" spans="7:17">
      <c r="G1869" s="1"/>
      <c r="H1869" s="1"/>
      <c r="I1869" s="1"/>
      <c r="J1869" s="1"/>
      <c r="K1869" s="1"/>
      <c r="L1869" s="1"/>
      <c r="M1869" s="1"/>
      <c r="N1869" s="3"/>
      <c r="O1869" s="3"/>
      <c r="P1869" s="3"/>
      <c r="Q1869" s="3"/>
    </row>
    <row r="1870" spans="7:17">
      <c r="G1870" s="1"/>
      <c r="H1870" s="1"/>
      <c r="I1870" s="1"/>
      <c r="J1870" s="1"/>
      <c r="K1870" s="1"/>
      <c r="L1870" s="1"/>
      <c r="M1870" s="1"/>
      <c r="N1870" s="3"/>
      <c r="O1870" s="3"/>
      <c r="P1870" s="3"/>
      <c r="Q1870" s="3"/>
    </row>
    <row r="1871" spans="7:17">
      <c r="G1871" s="1"/>
      <c r="H1871" s="1"/>
      <c r="I1871" s="1"/>
      <c r="J1871" s="1"/>
      <c r="K1871" s="1"/>
      <c r="L1871" s="1"/>
      <c r="M1871" s="1"/>
      <c r="N1871" s="3"/>
      <c r="O1871" s="3"/>
      <c r="P1871" s="3"/>
      <c r="Q1871" s="3"/>
    </row>
    <row r="1872" spans="7:17">
      <c r="G1872" s="1"/>
      <c r="H1872" s="1"/>
      <c r="I1872" s="1"/>
      <c r="J1872" s="1"/>
      <c r="K1872" s="1"/>
      <c r="L1872" s="1"/>
      <c r="M1872" s="1"/>
      <c r="N1872" s="3"/>
      <c r="O1872" s="3"/>
      <c r="P1872" s="3"/>
      <c r="Q1872" s="3"/>
    </row>
    <row r="1873" spans="7:17">
      <c r="G1873" s="1"/>
      <c r="H1873" s="1"/>
      <c r="I1873" s="1"/>
      <c r="J1873" s="1"/>
      <c r="K1873" s="1"/>
      <c r="L1873" s="1"/>
      <c r="M1873" s="1"/>
      <c r="N1873" s="3"/>
      <c r="O1873" s="3"/>
      <c r="P1873" s="3"/>
      <c r="Q1873" s="3"/>
    </row>
    <row r="1874" spans="7:17">
      <c r="G1874" s="1"/>
      <c r="H1874" s="1"/>
      <c r="I1874" s="1"/>
      <c r="J1874" s="1"/>
      <c r="K1874" s="1"/>
      <c r="L1874" s="1"/>
      <c r="M1874" s="1"/>
      <c r="N1874" s="3"/>
      <c r="O1874" s="3"/>
      <c r="P1874" s="3"/>
      <c r="Q1874" s="3"/>
    </row>
    <row r="1875" spans="7:17">
      <c r="G1875" s="1"/>
      <c r="H1875" s="1"/>
      <c r="I1875" s="1"/>
      <c r="J1875" s="1"/>
      <c r="K1875" s="1"/>
      <c r="L1875" s="1"/>
      <c r="M1875" s="1"/>
      <c r="N1875" s="3"/>
      <c r="O1875" s="3"/>
      <c r="P1875" s="3"/>
      <c r="Q1875" s="3"/>
    </row>
    <row r="1876" spans="7:17">
      <c r="G1876" s="1"/>
      <c r="H1876" s="1"/>
      <c r="I1876" s="1"/>
      <c r="J1876" s="1"/>
      <c r="K1876" s="1"/>
      <c r="L1876" s="1"/>
      <c r="M1876" s="1"/>
      <c r="N1876" s="3"/>
      <c r="O1876" s="3"/>
      <c r="P1876" s="3"/>
      <c r="Q1876" s="3"/>
    </row>
    <row r="1877" spans="7:17">
      <c r="G1877" s="1"/>
      <c r="H1877" s="1"/>
      <c r="I1877" s="1"/>
      <c r="J1877" s="1"/>
      <c r="K1877" s="1"/>
      <c r="L1877" s="1"/>
      <c r="M1877" s="1"/>
      <c r="N1877" s="3"/>
      <c r="O1877" s="3"/>
      <c r="P1877" s="3"/>
      <c r="Q1877" s="3"/>
    </row>
    <row r="1878" spans="7:17">
      <c r="G1878" s="1"/>
      <c r="H1878" s="1"/>
      <c r="I1878" s="1"/>
      <c r="J1878" s="1"/>
      <c r="K1878" s="1"/>
      <c r="L1878" s="1"/>
      <c r="M1878" s="1"/>
      <c r="N1878" s="3"/>
      <c r="O1878" s="3"/>
      <c r="P1878" s="3"/>
      <c r="Q1878" s="3"/>
    </row>
    <row r="1879" spans="7:17">
      <c r="G1879" s="1"/>
      <c r="H1879" s="1"/>
      <c r="I1879" s="1"/>
      <c r="J1879" s="1"/>
      <c r="K1879" s="1"/>
      <c r="L1879" s="1"/>
      <c r="M1879" s="1"/>
      <c r="N1879" s="3"/>
      <c r="O1879" s="3"/>
      <c r="P1879" s="3"/>
      <c r="Q1879" s="3"/>
    </row>
    <row r="1880" spans="7:17">
      <c r="G1880" s="1"/>
      <c r="H1880" s="1"/>
      <c r="I1880" s="1"/>
      <c r="J1880" s="1"/>
      <c r="K1880" s="1"/>
      <c r="L1880" s="1"/>
      <c r="M1880" s="1"/>
      <c r="N1880" s="3"/>
      <c r="O1880" s="3"/>
      <c r="P1880" s="3"/>
      <c r="Q1880" s="3"/>
    </row>
    <row r="1881" spans="7:17">
      <c r="G1881" s="1"/>
      <c r="H1881" s="1"/>
      <c r="I1881" s="1"/>
      <c r="J1881" s="1"/>
      <c r="K1881" s="1"/>
      <c r="L1881" s="1"/>
      <c r="M1881" s="1"/>
      <c r="N1881" s="3"/>
      <c r="O1881" s="3"/>
      <c r="P1881" s="3"/>
      <c r="Q1881" s="3"/>
    </row>
    <row r="1882" spans="7:17">
      <c r="G1882" s="1"/>
      <c r="H1882" s="1"/>
      <c r="I1882" s="1"/>
      <c r="J1882" s="1"/>
      <c r="K1882" s="1"/>
      <c r="L1882" s="1"/>
      <c r="M1882" s="1"/>
      <c r="N1882" s="3"/>
      <c r="O1882" s="3"/>
      <c r="P1882" s="3"/>
      <c r="Q1882" s="3"/>
    </row>
    <row r="1883" spans="7:17">
      <c r="G1883" s="1"/>
      <c r="H1883" s="1"/>
      <c r="I1883" s="1"/>
      <c r="J1883" s="1"/>
      <c r="K1883" s="1"/>
      <c r="L1883" s="1"/>
      <c r="M1883" s="1"/>
      <c r="N1883" s="3"/>
      <c r="O1883" s="3"/>
      <c r="P1883" s="3"/>
      <c r="Q1883" s="3"/>
    </row>
    <row r="1884" spans="7:17">
      <c r="G1884" s="1"/>
      <c r="H1884" s="1"/>
      <c r="I1884" s="1"/>
      <c r="J1884" s="1"/>
      <c r="K1884" s="1"/>
      <c r="L1884" s="1"/>
      <c r="M1884" s="1"/>
      <c r="N1884" s="3"/>
      <c r="O1884" s="3"/>
      <c r="P1884" s="3"/>
      <c r="Q1884" s="3"/>
    </row>
    <row r="1885" spans="7:17">
      <c r="G1885" s="1"/>
      <c r="H1885" s="1"/>
      <c r="I1885" s="1"/>
      <c r="J1885" s="1"/>
      <c r="K1885" s="1"/>
      <c r="L1885" s="1"/>
      <c r="M1885" s="1"/>
      <c r="N1885" s="3"/>
      <c r="O1885" s="3"/>
      <c r="P1885" s="3"/>
      <c r="Q1885" s="3"/>
    </row>
    <row r="1886" spans="7:17">
      <c r="G1886" s="1"/>
      <c r="H1886" s="1"/>
      <c r="I1886" s="1"/>
      <c r="J1886" s="1"/>
      <c r="K1886" s="1"/>
      <c r="L1886" s="1"/>
      <c r="M1886" s="1"/>
      <c r="N1886" s="3"/>
      <c r="O1886" s="3"/>
      <c r="P1886" s="3"/>
      <c r="Q1886" s="3"/>
    </row>
    <row r="1887" spans="7:17">
      <c r="G1887" s="1"/>
      <c r="H1887" s="1"/>
      <c r="I1887" s="1"/>
      <c r="J1887" s="1"/>
      <c r="K1887" s="1"/>
      <c r="L1887" s="1"/>
      <c r="M1887" s="1"/>
      <c r="N1887" s="3"/>
      <c r="O1887" s="3"/>
      <c r="P1887" s="3"/>
      <c r="Q1887" s="3"/>
    </row>
    <row r="1888" spans="7:17">
      <c r="G1888" s="1"/>
      <c r="H1888" s="1"/>
      <c r="I1888" s="1"/>
      <c r="J1888" s="1"/>
      <c r="K1888" s="1"/>
      <c r="L1888" s="1"/>
      <c r="M1888" s="1"/>
      <c r="N1888" s="3"/>
      <c r="O1888" s="3"/>
      <c r="P1888" s="3"/>
      <c r="Q1888" s="3"/>
    </row>
    <row r="1889" spans="7:17">
      <c r="G1889" s="1"/>
      <c r="H1889" s="1"/>
      <c r="I1889" s="1"/>
      <c r="J1889" s="1"/>
      <c r="K1889" s="1"/>
      <c r="L1889" s="1"/>
      <c r="M1889" s="1"/>
      <c r="N1889" s="3"/>
      <c r="O1889" s="3"/>
      <c r="P1889" s="3"/>
      <c r="Q1889" s="3"/>
    </row>
    <row r="1890" spans="7:17">
      <c r="G1890" s="1"/>
      <c r="H1890" s="1"/>
      <c r="I1890" s="1"/>
      <c r="J1890" s="1"/>
      <c r="K1890" s="1"/>
      <c r="L1890" s="1"/>
      <c r="M1890" s="1"/>
      <c r="N1890" s="3"/>
      <c r="O1890" s="3"/>
      <c r="P1890" s="3"/>
      <c r="Q1890" s="3"/>
    </row>
    <row r="1891" spans="7:17">
      <c r="G1891" s="1"/>
      <c r="H1891" s="1"/>
      <c r="I1891" s="1"/>
      <c r="J1891" s="1"/>
      <c r="K1891" s="1"/>
      <c r="L1891" s="1"/>
      <c r="M1891" s="1"/>
      <c r="N1891" s="3"/>
      <c r="O1891" s="3"/>
      <c r="P1891" s="3"/>
      <c r="Q1891" s="3"/>
    </row>
    <row r="1892" spans="7:17">
      <c r="G1892" s="1"/>
      <c r="H1892" s="1"/>
      <c r="I1892" s="1"/>
      <c r="J1892" s="1"/>
      <c r="K1892" s="1"/>
      <c r="L1892" s="1"/>
      <c r="M1892" s="1"/>
      <c r="N1892" s="3"/>
      <c r="O1892" s="3"/>
      <c r="P1892" s="3"/>
      <c r="Q1892" s="3"/>
    </row>
    <row r="1893" spans="7:17">
      <c r="G1893" s="1"/>
      <c r="H1893" s="1"/>
      <c r="I1893" s="1"/>
      <c r="J1893" s="1"/>
      <c r="K1893" s="1"/>
      <c r="L1893" s="1"/>
      <c r="M1893" s="1"/>
      <c r="N1893" s="3"/>
      <c r="O1893" s="3"/>
      <c r="P1893" s="3"/>
      <c r="Q1893" s="3"/>
    </row>
    <row r="1894" spans="7:17">
      <c r="G1894" s="1"/>
      <c r="H1894" s="1"/>
      <c r="I1894" s="1"/>
      <c r="J1894" s="1"/>
      <c r="K1894" s="1"/>
      <c r="L1894" s="1"/>
      <c r="M1894" s="1"/>
      <c r="N1894" s="3"/>
      <c r="O1894" s="3"/>
      <c r="P1894" s="3"/>
      <c r="Q1894" s="3"/>
    </row>
    <row r="1895" spans="7:17">
      <c r="G1895" s="1"/>
      <c r="H1895" s="1"/>
      <c r="I1895" s="1"/>
      <c r="J1895" s="1"/>
      <c r="K1895" s="1"/>
      <c r="L1895" s="1"/>
      <c r="M1895" s="1"/>
      <c r="N1895" s="3"/>
      <c r="O1895" s="3"/>
      <c r="P1895" s="3"/>
      <c r="Q1895" s="3"/>
    </row>
    <row r="1896" spans="7:17">
      <c r="G1896" s="1"/>
      <c r="H1896" s="1"/>
      <c r="I1896" s="1"/>
      <c r="J1896" s="1"/>
      <c r="K1896" s="1"/>
      <c r="L1896" s="1"/>
      <c r="M1896" s="1"/>
      <c r="N1896" s="3"/>
      <c r="O1896" s="3"/>
      <c r="P1896" s="3"/>
      <c r="Q1896" s="3"/>
    </row>
    <row r="1897" spans="7:17">
      <c r="G1897" s="1"/>
      <c r="H1897" s="1"/>
      <c r="I1897" s="1"/>
      <c r="J1897" s="1"/>
      <c r="K1897" s="1"/>
      <c r="L1897" s="1"/>
      <c r="M1897" s="1"/>
      <c r="N1897" s="3"/>
      <c r="O1897" s="3"/>
      <c r="P1897" s="3"/>
      <c r="Q1897" s="3"/>
    </row>
    <row r="1898" spans="7:17">
      <c r="G1898" s="1"/>
      <c r="H1898" s="1"/>
      <c r="I1898" s="1"/>
      <c r="J1898" s="1"/>
      <c r="K1898" s="1"/>
      <c r="L1898" s="1"/>
      <c r="M1898" s="1"/>
      <c r="N1898" s="3"/>
      <c r="O1898" s="3"/>
      <c r="P1898" s="3"/>
      <c r="Q1898" s="3"/>
    </row>
    <row r="1899" spans="7:17">
      <c r="G1899" s="1"/>
      <c r="H1899" s="1"/>
      <c r="I1899" s="1"/>
      <c r="J1899" s="1"/>
      <c r="K1899" s="1"/>
      <c r="L1899" s="1"/>
      <c r="M1899" s="1"/>
      <c r="N1899" s="3"/>
      <c r="O1899" s="3"/>
      <c r="P1899" s="3"/>
      <c r="Q1899" s="3"/>
    </row>
    <row r="1900" spans="7:17">
      <c r="G1900" s="1"/>
      <c r="H1900" s="1"/>
      <c r="I1900" s="1"/>
      <c r="J1900" s="1"/>
      <c r="K1900" s="1"/>
      <c r="L1900" s="1"/>
      <c r="M1900" s="1"/>
      <c r="N1900" s="3"/>
      <c r="O1900" s="3"/>
      <c r="P1900" s="3"/>
      <c r="Q1900" s="3"/>
    </row>
    <row r="1901" spans="7:17">
      <c r="G1901" s="1"/>
      <c r="H1901" s="1"/>
      <c r="I1901" s="1"/>
      <c r="J1901" s="1"/>
      <c r="K1901" s="1"/>
      <c r="L1901" s="1"/>
      <c r="M1901" s="1"/>
      <c r="N1901" s="3"/>
      <c r="O1901" s="3"/>
      <c r="P1901" s="3"/>
      <c r="Q1901" s="3"/>
    </row>
    <row r="1902" spans="7:17">
      <c r="G1902" s="1"/>
      <c r="H1902" s="1"/>
      <c r="I1902" s="1"/>
      <c r="J1902" s="1"/>
      <c r="K1902" s="1"/>
      <c r="L1902" s="1"/>
      <c r="M1902" s="1"/>
      <c r="N1902" s="3"/>
      <c r="O1902" s="3"/>
      <c r="P1902" s="3"/>
      <c r="Q1902" s="3"/>
    </row>
    <row r="1903" spans="7:17">
      <c r="G1903" s="1"/>
      <c r="H1903" s="1"/>
      <c r="I1903" s="1"/>
      <c r="J1903" s="1"/>
      <c r="K1903" s="1"/>
      <c r="L1903" s="1"/>
      <c r="M1903" s="1"/>
      <c r="N1903" s="3"/>
      <c r="O1903" s="3"/>
      <c r="P1903" s="3"/>
      <c r="Q1903" s="3"/>
    </row>
    <row r="1904" spans="7:17">
      <c r="G1904" s="1"/>
      <c r="H1904" s="1"/>
      <c r="I1904" s="1"/>
      <c r="J1904" s="1"/>
      <c r="K1904" s="1"/>
      <c r="L1904" s="1"/>
      <c r="M1904" s="1"/>
      <c r="N1904" s="3"/>
      <c r="O1904" s="3"/>
      <c r="P1904" s="3"/>
      <c r="Q1904" s="3"/>
    </row>
    <row r="1905" spans="7:17">
      <c r="G1905" s="1"/>
      <c r="H1905" s="1"/>
      <c r="I1905" s="1"/>
      <c r="J1905" s="1"/>
      <c r="K1905" s="1"/>
      <c r="L1905" s="1"/>
      <c r="M1905" s="1"/>
      <c r="N1905" s="3"/>
      <c r="O1905" s="3"/>
      <c r="P1905" s="3"/>
      <c r="Q1905" s="3"/>
    </row>
    <row r="1906" spans="7:17">
      <c r="G1906" s="1"/>
      <c r="H1906" s="1"/>
      <c r="I1906" s="1"/>
      <c r="J1906" s="1"/>
      <c r="K1906" s="1"/>
      <c r="L1906" s="1"/>
      <c r="M1906" s="1"/>
      <c r="N1906" s="3"/>
      <c r="O1906" s="3"/>
      <c r="P1906" s="3"/>
      <c r="Q1906" s="3"/>
    </row>
    <row r="1907" spans="7:17">
      <c r="G1907" s="1"/>
      <c r="H1907" s="1"/>
      <c r="I1907" s="1"/>
      <c r="J1907" s="1"/>
      <c r="K1907" s="1"/>
      <c r="L1907" s="1"/>
      <c r="M1907" s="1"/>
      <c r="N1907" s="3"/>
      <c r="O1907" s="3"/>
      <c r="P1907" s="3"/>
      <c r="Q1907" s="3"/>
    </row>
    <row r="1908" spans="7:17">
      <c r="G1908" s="1"/>
      <c r="H1908" s="1"/>
      <c r="I1908" s="1"/>
      <c r="J1908" s="1"/>
      <c r="K1908" s="1"/>
      <c r="L1908" s="1"/>
      <c r="M1908" s="1"/>
      <c r="N1908" s="3"/>
      <c r="O1908" s="3"/>
      <c r="P1908" s="3"/>
      <c r="Q1908" s="3"/>
    </row>
    <row r="1909" spans="7:17">
      <c r="G1909" s="1"/>
      <c r="H1909" s="1"/>
      <c r="I1909" s="1"/>
      <c r="J1909" s="1"/>
      <c r="K1909" s="1"/>
      <c r="L1909" s="1"/>
      <c r="M1909" s="1"/>
      <c r="N1909" s="3"/>
      <c r="O1909" s="3"/>
      <c r="P1909" s="3"/>
      <c r="Q1909" s="3"/>
    </row>
    <row r="1910" spans="7:17">
      <c r="G1910" s="1"/>
      <c r="H1910" s="1"/>
      <c r="I1910" s="1"/>
      <c r="J1910" s="1"/>
      <c r="K1910" s="1"/>
      <c r="L1910" s="1"/>
      <c r="M1910" s="1"/>
      <c r="N1910" s="3"/>
      <c r="O1910" s="3"/>
      <c r="P1910" s="3"/>
      <c r="Q1910" s="3"/>
    </row>
    <row r="1911" spans="7:17">
      <c r="G1911" s="1"/>
      <c r="H1911" s="1"/>
      <c r="I1911" s="1"/>
      <c r="J1911" s="1"/>
      <c r="K1911" s="1"/>
      <c r="L1911" s="1"/>
      <c r="M1911" s="1"/>
      <c r="N1911" s="3"/>
      <c r="O1911" s="3"/>
      <c r="P1911" s="3"/>
      <c r="Q1911" s="3"/>
    </row>
    <row r="1912" spans="7:17">
      <c r="G1912" s="1"/>
      <c r="H1912" s="1"/>
      <c r="I1912" s="1"/>
      <c r="J1912" s="1"/>
      <c r="K1912" s="1"/>
      <c r="L1912" s="1"/>
      <c r="M1912" s="1"/>
      <c r="N1912" s="3"/>
      <c r="O1912" s="3"/>
      <c r="P1912" s="3"/>
      <c r="Q1912" s="3"/>
    </row>
    <row r="1913" spans="7:17">
      <c r="G1913" s="1"/>
      <c r="H1913" s="1"/>
      <c r="I1913" s="1"/>
      <c r="J1913" s="1"/>
      <c r="K1913" s="1"/>
      <c r="L1913" s="1"/>
      <c r="M1913" s="1"/>
      <c r="N1913" s="3"/>
      <c r="O1913" s="3"/>
      <c r="P1913" s="3"/>
      <c r="Q1913" s="3"/>
    </row>
    <row r="1914" spans="7:17">
      <c r="G1914" s="1"/>
      <c r="H1914" s="1"/>
      <c r="I1914" s="1"/>
      <c r="J1914" s="1"/>
      <c r="K1914" s="1"/>
      <c r="L1914" s="1"/>
      <c r="M1914" s="1"/>
      <c r="N1914" s="3"/>
      <c r="O1914" s="3"/>
      <c r="P1914" s="3"/>
      <c r="Q1914" s="3"/>
    </row>
    <row r="1915" spans="7:17">
      <c r="G1915" s="1"/>
      <c r="H1915" s="1"/>
      <c r="I1915" s="1"/>
      <c r="J1915" s="1"/>
      <c r="K1915" s="1"/>
      <c r="L1915" s="1"/>
      <c r="M1915" s="1"/>
      <c r="N1915" s="3"/>
      <c r="O1915" s="3"/>
      <c r="P1915" s="3"/>
      <c r="Q1915" s="3"/>
    </row>
    <row r="1916" spans="7:17">
      <c r="G1916" s="1"/>
      <c r="H1916" s="1"/>
      <c r="I1916" s="1"/>
      <c r="J1916" s="1"/>
      <c r="K1916" s="1"/>
      <c r="L1916" s="1"/>
      <c r="M1916" s="1"/>
      <c r="N1916" s="3"/>
      <c r="O1916" s="3"/>
      <c r="P1916" s="3"/>
      <c r="Q1916" s="3"/>
    </row>
    <row r="1917" spans="7:17">
      <c r="G1917" s="1"/>
      <c r="H1917" s="1"/>
      <c r="I1917" s="1"/>
      <c r="J1917" s="1"/>
      <c r="K1917" s="1"/>
      <c r="L1917" s="1"/>
      <c r="M1917" s="1"/>
      <c r="N1917" s="3"/>
      <c r="O1917" s="3"/>
      <c r="P1917" s="3"/>
      <c r="Q1917" s="3"/>
    </row>
    <row r="1918" spans="7:17">
      <c r="G1918" s="1"/>
      <c r="H1918" s="1"/>
      <c r="I1918" s="1"/>
      <c r="J1918" s="1"/>
      <c r="K1918" s="1"/>
      <c r="L1918" s="1"/>
      <c r="M1918" s="1"/>
      <c r="N1918" s="3"/>
      <c r="O1918" s="3"/>
      <c r="P1918" s="3"/>
      <c r="Q1918" s="3"/>
    </row>
    <row r="1919" spans="7:17">
      <c r="G1919" s="1"/>
      <c r="H1919" s="1"/>
      <c r="I1919" s="1"/>
      <c r="J1919" s="1"/>
      <c r="K1919" s="1"/>
      <c r="L1919" s="1"/>
      <c r="M1919" s="1"/>
      <c r="N1919" s="3"/>
      <c r="O1919" s="3"/>
      <c r="P1919" s="3"/>
      <c r="Q1919" s="3"/>
    </row>
    <row r="1920" spans="7:17">
      <c r="G1920" s="1"/>
      <c r="H1920" s="1"/>
      <c r="I1920" s="1"/>
      <c r="J1920" s="1"/>
      <c r="K1920" s="1"/>
      <c r="L1920" s="1"/>
      <c r="M1920" s="1"/>
      <c r="N1920" s="3"/>
      <c r="O1920" s="3"/>
      <c r="P1920" s="3"/>
      <c r="Q1920" s="3"/>
    </row>
    <row r="1921" spans="7:17">
      <c r="G1921" s="1"/>
      <c r="H1921" s="1"/>
      <c r="I1921" s="1"/>
      <c r="J1921" s="1"/>
      <c r="K1921" s="1"/>
      <c r="L1921" s="1"/>
      <c r="M1921" s="1"/>
      <c r="N1921" s="3"/>
      <c r="O1921" s="3"/>
      <c r="P1921" s="3"/>
      <c r="Q1921" s="3"/>
    </row>
    <row r="1922" spans="7:17">
      <c r="G1922" s="1"/>
      <c r="H1922" s="1"/>
      <c r="I1922" s="1"/>
      <c r="J1922" s="1"/>
      <c r="K1922" s="1"/>
      <c r="L1922" s="1"/>
      <c r="M1922" s="1"/>
      <c r="N1922" s="3"/>
      <c r="O1922" s="3"/>
      <c r="P1922" s="3"/>
      <c r="Q1922" s="3"/>
    </row>
    <row r="1923" spans="7:17">
      <c r="G1923" s="1"/>
      <c r="H1923" s="1"/>
      <c r="I1923" s="1"/>
      <c r="J1923" s="1"/>
      <c r="K1923" s="1"/>
      <c r="L1923" s="1"/>
      <c r="M1923" s="1"/>
      <c r="N1923" s="3"/>
      <c r="O1923" s="3"/>
      <c r="P1923" s="3"/>
      <c r="Q1923" s="3"/>
    </row>
    <row r="1924" spans="7:17">
      <c r="G1924" s="1"/>
      <c r="H1924" s="1"/>
      <c r="I1924" s="1"/>
      <c r="J1924" s="1"/>
      <c r="K1924" s="1"/>
      <c r="L1924" s="1"/>
      <c r="M1924" s="1"/>
      <c r="N1924" s="3"/>
      <c r="O1924" s="3"/>
      <c r="P1924" s="3"/>
      <c r="Q1924" s="3"/>
    </row>
    <row r="1925" spans="7:17">
      <c r="G1925" s="1"/>
      <c r="H1925" s="1"/>
      <c r="I1925" s="1"/>
      <c r="J1925" s="1"/>
      <c r="K1925" s="1"/>
      <c r="L1925" s="1"/>
      <c r="M1925" s="1"/>
      <c r="N1925" s="3"/>
      <c r="O1925" s="3"/>
      <c r="P1925" s="3"/>
      <c r="Q1925" s="3"/>
    </row>
    <row r="1926" spans="7:17">
      <c r="G1926" s="1"/>
      <c r="H1926" s="1"/>
      <c r="I1926" s="1"/>
      <c r="J1926" s="1"/>
      <c r="K1926" s="1"/>
      <c r="L1926" s="1"/>
      <c r="M1926" s="1"/>
      <c r="N1926" s="3"/>
      <c r="O1926" s="3"/>
      <c r="P1926" s="3"/>
      <c r="Q1926" s="3"/>
    </row>
    <row r="1927" spans="7:17">
      <c r="G1927" s="1"/>
      <c r="H1927" s="1"/>
      <c r="I1927" s="1"/>
      <c r="J1927" s="1"/>
      <c r="K1927" s="1"/>
      <c r="L1927" s="1"/>
      <c r="M1927" s="1"/>
      <c r="N1927" s="3"/>
      <c r="O1927" s="3"/>
      <c r="P1927" s="3"/>
      <c r="Q1927" s="3"/>
    </row>
    <row r="1928" spans="7:17">
      <c r="G1928" s="1"/>
      <c r="H1928" s="1"/>
      <c r="I1928" s="1"/>
      <c r="J1928" s="1"/>
      <c r="K1928" s="1"/>
      <c r="L1928" s="1"/>
      <c r="M1928" s="1"/>
      <c r="N1928" s="3"/>
      <c r="O1928" s="3"/>
      <c r="P1928" s="3"/>
      <c r="Q1928" s="3"/>
    </row>
    <row r="1929" spans="7:17">
      <c r="G1929" s="1"/>
      <c r="H1929" s="1"/>
      <c r="I1929" s="1"/>
      <c r="J1929" s="1"/>
      <c r="K1929" s="1"/>
      <c r="L1929" s="1"/>
      <c r="M1929" s="1"/>
      <c r="N1929" s="3"/>
      <c r="O1929" s="3"/>
      <c r="P1929" s="3"/>
      <c r="Q1929" s="3"/>
    </row>
    <row r="1930" spans="7:17">
      <c r="G1930" s="1"/>
      <c r="H1930" s="1"/>
      <c r="I1930" s="1"/>
      <c r="J1930" s="1"/>
      <c r="K1930" s="1"/>
      <c r="L1930" s="1"/>
      <c r="M1930" s="1"/>
      <c r="N1930" s="3"/>
      <c r="O1930" s="3"/>
      <c r="P1930" s="3"/>
      <c r="Q1930" s="3"/>
    </row>
    <row r="1931" spans="7:17">
      <c r="G1931" s="1"/>
      <c r="H1931" s="1"/>
      <c r="I1931" s="1"/>
      <c r="J1931" s="1"/>
      <c r="K1931" s="1"/>
      <c r="L1931" s="1"/>
      <c r="M1931" s="1"/>
      <c r="N1931" s="3"/>
      <c r="O1931" s="3"/>
      <c r="P1931" s="3"/>
      <c r="Q1931" s="3"/>
    </row>
    <row r="1932" spans="7:17">
      <c r="G1932" s="1"/>
      <c r="H1932" s="1"/>
      <c r="I1932" s="1"/>
      <c r="J1932" s="1"/>
      <c r="K1932" s="1"/>
      <c r="L1932" s="1"/>
      <c r="M1932" s="1"/>
      <c r="N1932" s="3"/>
      <c r="O1932" s="3"/>
      <c r="P1932" s="3"/>
      <c r="Q1932" s="3"/>
    </row>
    <row r="1933" spans="7:17">
      <c r="G1933" s="1"/>
      <c r="H1933" s="1"/>
      <c r="I1933" s="1"/>
      <c r="J1933" s="1"/>
      <c r="K1933" s="1"/>
      <c r="L1933" s="1"/>
      <c r="M1933" s="1"/>
      <c r="N1933" s="3"/>
      <c r="O1933" s="3"/>
      <c r="P1933" s="3"/>
      <c r="Q1933" s="3"/>
    </row>
    <row r="1934" spans="7:17">
      <c r="G1934" s="1"/>
      <c r="H1934" s="1"/>
      <c r="I1934" s="1"/>
      <c r="J1934" s="1"/>
      <c r="K1934" s="1"/>
      <c r="L1934" s="1"/>
      <c r="M1934" s="1"/>
      <c r="N1934" s="3"/>
      <c r="O1934" s="3"/>
      <c r="P1934" s="3"/>
      <c r="Q1934" s="3"/>
    </row>
    <row r="1935" spans="7:17">
      <c r="G1935" s="1"/>
      <c r="H1935" s="1"/>
      <c r="I1935" s="1"/>
      <c r="J1935" s="1"/>
      <c r="K1935" s="1"/>
      <c r="L1935" s="1"/>
      <c r="M1935" s="1"/>
      <c r="N1935" s="3"/>
      <c r="O1935" s="3"/>
      <c r="P1935" s="3"/>
      <c r="Q1935" s="3"/>
    </row>
    <row r="1936" spans="7:17">
      <c r="G1936" s="1"/>
      <c r="H1936" s="1"/>
      <c r="I1936" s="1"/>
      <c r="J1936" s="1"/>
      <c r="K1936" s="1"/>
      <c r="L1936" s="1"/>
      <c r="M1936" s="1"/>
      <c r="N1936" s="3"/>
      <c r="O1936" s="3"/>
      <c r="P1936" s="3"/>
      <c r="Q1936" s="3"/>
    </row>
    <row r="1937" spans="7:17">
      <c r="G1937" s="1"/>
      <c r="H1937" s="1"/>
      <c r="I1937" s="1"/>
      <c r="J1937" s="1"/>
      <c r="K1937" s="1"/>
      <c r="L1937" s="1"/>
      <c r="M1937" s="1"/>
      <c r="N1937" s="3"/>
      <c r="O1937" s="3"/>
      <c r="P1937" s="3"/>
      <c r="Q1937" s="3"/>
    </row>
    <row r="1938" spans="7:17">
      <c r="G1938" s="1"/>
      <c r="H1938" s="1"/>
      <c r="I1938" s="1"/>
      <c r="J1938" s="1"/>
      <c r="K1938" s="1"/>
      <c r="L1938" s="1"/>
      <c r="M1938" s="1"/>
      <c r="N1938" s="3"/>
      <c r="O1938" s="3"/>
      <c r="P1938" s="3"/>
      <c r="Q1938" s="3"/>
    </row>
    <row r="1939" spans="7:17">
      <c r="G1939" s="1"/>
      <c r="H1939" s="1"/>
      <c r="I1939" s="1"/>
      <c r="J1939" s="1"/>
      <c r="K1939" s="1"/>
      <c r="L1939" s="1"/>
      <c r="M1939" s="1"/>
      <c r="N1939" s="3"/>
      <c r="O1939" s="3"/>
      <c r="P1939" s="3"/>
      <c r="Q1939" s="3"/>
    </row>
    <row r="1940" spans="7:17">
      <c r="G1940" s="1"/>
      <c r="H1940" s="1"/>
      <c r="I1940" s="1"/>
      <c r="J1940" s="1"/>
      <c r="K1940" s="1"/>
      <c r="L1940" s="1"/>
      <c r="M1940" s="1"/>
      <c r="N1940" s="3"/>
      <c r="O1940" s="3"/>
      <c r="P1940" s="3"/>
      <c r="Q1940" s="3"/>
    </row>
    <row r="1941" spans="7:17">
      <c r="G1941" s="1"/>
      <c r="H1941" s="1"/>
      <c r="I1941" s="1"/>
      <c r="J1941" s="1"/>
      <c r="K1941" s="1"/>
      <c r="L1941" s="1"/>
      <c r="M1941" s="1"/>
      <c r="N1941" s="3"/>
      <c r="O1941" s="3"/>
      <c r="P1941" s="3"/>
      <c r="Q1941" s="3"/>
    </row>
    <row r="1942" spans="7:17">
      <c r="G1942" s="1"/>
      <c r="H1942" s="1"/>
      <c r="I1942" s="1"/>
      <c r="J1942" s="1"/>
      <c r="K1942" s="1"/>
      <c r="L1942" s="1"/>
      <c r="M1942" s="1"/>
      <c r="N1942" s="3"/>
      <c r="O1942" s="3"/>
      <c r="P1942" s="3"/>
      <c r="Q1942" s="3"/>
    </row>
    <row r="1943" spans="7:17">
      <c r="G1943" s="1"/>
      <c r="H1943" s="1"/>
      <c r="I1943" s="1"/>
      <c r="J1943" s="1"/>
      <c r="K1943" s="1"/>
      <c r="L1943" s="1"/>
      <c r="M1943" s="1"/>
      <c r="N1943" s="3"/>
      <c r="O1943" s="3"/>
      <c r="P1943" s="3"/>
      <c r="Q1943" s="3"/>
    </row>
    <row r="1944" spans="7:17">
      <c r="G1944" s="1"/>
      <c r="H1944" s="1"/>
      <c r="I1944" s="1"/>
      <c r="J1944" s="1"/>
      <c r="K1944" s="1"/>
      <c r="L1944" s="1"/>
      <c r="M1944" s="1"/>
      <c r="N1944" s="3"/>
      <c r="O1944" s="3"/>
      <c r="P1944" s="3"/>
      <c r="Q1944" s="3"/>
    </row>
    <row r="1945" spans="7:17">
      <c r="G1945" s="1"/>
      <c r="H1945" s="1"/>
      <c r="I1945" s="1"/>
      <c r="J1945" s="1"/>
      <c r="K1945" s="1"/>
      <c r="L1945" s="1"/>
      <c r="M1945" s="1"/>
      <c r="N1945" s="3"/>
      <c r="O1945" s="3"/>
      <c r="P1945" s="3"/>
      <c r="Q1945" s="3"/>
    </row>
    <row r="1946" spans="7:17">
      <c r="G1946" s="1"/>
      <c r="H1946" s="1"/>
      <c r="I1946" s="1"/>
      <c r="J1946" s="1"/>
      <c r="K1946" s="1"/>
      <c r="L1946" s="1"/>
      <c r="M1946" s="1"/>
      <c r="N1946" s="3"/>
      <c r="O1946" s="3"/>
      <c r="P1946" s="3"/>
      <c r="Q1946" s="3"/>
    </row>
    <row r="1947" spans="7:17">
      <c r="G1947" s="1"/>
      <c r="H1947" s="1"/>
      <c r="I1947" s="1"/>
      <c r="J1947" s="1"/>
      <c r="K1947" s="1"/>
      <c r="L1947" s="1"/>
      <c r="M1947" s="1"/>
      <c r="N1947" s="3"/>
      <c r="O1947" s="3"/>
      <c r="P1947" s="3"/>
      <c r="Q1947" s="3"/>
    </row>
    <row r="1948" spans="7:17">
      <c r="G1948" s="1"/>
      <c r="H1948" s="1"/>
      <c r="I1948" s="1"/>
      <c r="J1948" s="1"/>
      <c r="K1948" s="1"/>
      <c r="L1948" s="1"/>
      <c r="M1948" s="1"/>
      <c r="N1948" s="3"/>
      <c r="O1948" s="3"/>
      <c r="P1948" s="3"/>
      <c r="Q1948" s="3"/>
    </row>
    <row r="1949" spans="7:17">
      <c r="G1949" s="1"/>
      <c r="H1949" s="1"/>
      <c r="I1949" s="1"/>
      <c r="J1949" s="1"/>
      <c r="K1949" s="1"/>
      <c r="L1949" s="1"/>
      <c r="M1949" s="1"/>
      <c r="N1949" s="3"/>
      <c r="O1949" s="3"/>
      <c r="P1949" s="3"/>
      <c r="Q1949" s="3"/>
    </row>
    <row r="1950" spans="7:17">
      <c r="G1950" s="1"/>
      <c r="H1950" s="1"/>
      <c r="I1950" s="1"/>
      <c r="J1950" s="1"/>
      <c r="K1950" s="1"/>
      <c r="L1950" s="1"/>
      <c r="M1950" s="1"/>
      <c r="N1950" s="3"/>
      <c r="O1950" s="3"/>
      <c r="P1950" s="3"/>
      <c r="Q1950" s="3"/>
    </row>
    <row r="1951" spans="7:17">
      <c r="G1951" s="1"/>
      <c r="H1951" s="1"/>
      <c r="I1951" s="1"/>
      <c r="J1951" s="1"/>
      <c r="K1951" s="1"/>
      <c r="L1951" s="1"/>
      <c r="M1951" s="1"/>
      <c r="N1951" s="3"/>
      <c r="O1951" s="3"/>
      <c r="P1951" s="3"/>
      <c r="Q1951" s="3"/>
    </row>
    <row r="1952" spans="7:17">
      <c r="G1952" s="1"/>
      <c r="H1952" s="1"/>
      <c r="I1952" s="1"/>
      <c r="J1952" s="1"/>
      <c r="K1952" s="1"/>
      <c r="L1952" s="1"/>
      <c r="M1952" s="1"/>
      <c r="N1952" s="3"/>
      <c r="O1952" s="3"/>
      <c r="P1952" s="3"/>
      <c r="Q1952" s="3"/>
    </row>
    <row r="1953" spans="7:17">
      <c r="G1953" s="1"/>
      <c r="H1953" s="1"/>
      <c r="I1953" s="1"/>
      <c r="J1953" s="1"/>
      <c r="K1953" s="1"/>
      <c r="L1953" s="1"/>
      <c r="M1953" s="1"/>
      <c r="N1953" s="3"/>
      <c r="O1953" s="3"/>
      <c r="P1953" s="3"/>
      <c r="Q1953" s="3"/>
    </row>
    <row r="1954" spans="7:17">
      <c r="G1954" s="1"/>
      <c r="H1954" s="1"/>
      <c r="I1954" s="1"/>
      <c r="J1954" s="1"/>
      <c r="K1954" s="1"/>
      <c r="L1954" s="1"/>
      <c r="M1954" s="1"/>
      <c r="N1954" s="3"/>
      <c r="O1954" s="3"/>
      <c r="P1954" s="3"/>
      <c r="Q1954" s="3"/>
    </row>
    <row r="1955" spans="7:17">
      <c r="G1955" s="1"/>
      <c r="H1955" s="1"/>
      <c r="I1955" s="1"/>
      <c r="J1955" s="1"/>
      <c r="K1955" s="1"/>
      <c r="L1955" s="1"/>
      <c r="M1955" s="1"/>
      <c r="N1955" s="3"/>
      <c r="O1955" s="3"/>
      <c r="P1955" s="3"/>
      <c r="Q1955" s="3"/>
    </row>
    <row r="1956" spans="7:17">
      <c r="G1956" s="1"/>
      <c r="H1956" s="1"/>
      <c r="I1956" s="1"/>
      <c r="J1956" s="1"/>
      <c r="K1956" s="1"/>
      <c r="L1956" s="1"/>
      <c r="M1956" s="1"/>
      <c r="N1956" s="3"/>
      <c r="O1956" s="3"/>
      <c r="P1956" s="3"/>
      <c r="Q1956" s="3"/>
    </row>
    <row r="1957" spans="7:17">
      <c r="G1957" s="1"/>
      <c r="H1957" s="1"/>
      <c r="I1957" s="1"/>
      <c r="J1957" s="1"/>
      <c r="K1957" s="1"/>
      <c r="L1957" s="1"/>
      <c r="M1957" s="1"/>
      <c r="N1957" s="3"/>
      <c r="O1957" s="3"/>
      <c r="P1957" s="3"/>
      <c r="Q1957" s="3"/>
    </row>
    <row r="1958" spans="7:17">
      <c r="G1958" s="1"/>
      <c r="H1958" s="1"/>
      <c r="I1958" s="1"/>
      <c r="J1958" s="1"/>
      <c r="K1958" s="1"/>
      <c r="L1958" s="1"/>
      <c r="M1958" s="1"/>
      <c r="N1958" s="3"/>
      <c r="O1958" s="3"/>
      <c r="P1958" s="3"/>
      <c r="Q1958" s="3"/>
    </row>
    <row r="1959" spans="7:17">
      <c r="G1959" s="1"/>
      <c r="H1959" s="1"/>
      <c r="I1959" s="1"/>
      <c r="J1959" s="1"/>
      <c r="K1959" s="1"/>
      <c r="L1959" s="1"/>
      <c r="M1959" s="1"/>
      <c r="N1959" s="3"/>
      <c r="O1959" s="3"/>
      <c r="P1959" s="3"/>
      <c r="Q1959" s="3"/>
    </row>
    <row r="1960" spans="7:17">
      <c r="G1960" s="1"/>
      <c r="H1960" s="1"/>
      <c r="I1960" s="1"/>
      <c r="J1960" s="1"/>
      <c r="K1960" s="1"/>
      <c r="L1960" s="1"/>
      <c r="M1960" s="1"/>
      <c r="N1960" s="3"/>
      <c r="O1960" s="3"/>
      <c r="P1960" s="3"/>
      <c r="Q1960" s="3"/>
    </row>
    <row r="1961" spans="7:17">
      <c r="G1961" s="1"/>
      <c r="H1961" s="1"/>
      <c r="I1961" s="1"/>
      <c r="J1961" s="1"/>
      <c r="K1961" s="1"/>
      <c r="L1961" s="1"/>
      <c r="M1961" s="1"/>
      <c r="N1961" s="3"/>
      <c r="O1961" s="3"/>
      <c r="P1961" s="3"/>
      <c r="Q1961" s="3"/>
    </row>
    <row r="1962" spans="7:17">
      <c r="G1962" s="1"/>
      <c r="H1962" s="1"/>
      <c r="I1962" s="1"/>
      <c r="J1962" s="1"/>
      <c r="K1962" s="1"/>
      <c r="L1962" s="1"/>
      <c r="M1962" s="1"/>
      <c r="N1962" s="3"/>
      <c r="O1962" s="3"/>
      <c r="P1962" s="3"/>
      <c r="Q1962" s="3"/>
    </row>
    <row r="1963" spans="7:17">
      <c r="G1963" s="1"/>
      <c r="H1963" s="1"/>
      <c r="I1963" s="1"/>
      <c r="J1963" s="1"/>
      <c r="K1963" s="1"/>
      <c r="L1963" s="1"/>
      <c r="M1963" s="1"/>
      <c r="N1963" s="3"/>
      <c r="O1963" s="3"/>
      <c r="P1963" s="3"/>
      <c r="Q1963" s="3"/>
    </row>
    <row r="1964" spans="7:17">
      <c r="G1964" s="1"/>
      <c r="H1964" s="1"/>
      <c r="I1964" s="1"/>
      <c r="J1964" s="1"/>
      <c r="K1964" s="1"/>
      <c r="L1964" s="1"/>
      <c r="M1964" s="1"/>
      <c r="N1964" s="3"/>
      <c r="O1964" s="3"/>
      <c r="P1964" s="3"/>
      <c r="Q1964" s="3"/>
    </row>
    <row r="1965" spans="7:17">
      <c r="G1965" s="1"/>
      <c r="H1965" s="1"/>
      <c r="I1965" s="1"/>
      <c r="J1965" s="1"/>
      <c r="K1965" s="1"/>
      <c r="L1965" s="1"/>
      <c r="M1965" s="1"/>
      <c r="N1965" s="3"/>
      <c r="O1965" s="3"/>
      <c r="P1965" s="3"/>
      <c r="Q1965" s="3"/>
    </row>
    <row r="1966" spans="7:17">
      <c r="G1966" s="1"/>
      <c r="H1966" s="1"/>
      <c r="I1966" s="1"/>
      <c r="J1966" s="1"/>
      <c r="K1966" s="1"/>
      <c r="L1966" s="1"/>
      <c r="M1966" s="1"/>
      <c r="N1966" s="3"/>
      <c r="O1966" s="3"/>
      <c r="P1966" s="3"/>
      <c r="Q1966" s="3"/>
    </row>
    <row r="1967" spans="7:17">
      <c r="G1967" s="1"/>
      <c r="H1967" s="1"/>
      <c r="I1967" s="1"/>
      <c r="J1967" s="1"/>
      <c r="K1967" s="1"/>
      <c r="L1967" s="1"/>
      <c r="M1967" s="1"/>
      <c r="N1967" s="3"/>
      <c r="O1967" s="3"/>
      <c r="P1967" s="3"/>
      <c r="Q1967" s="3"/>
    </row>
    <row r="1968" spans="7:17">
      <c r="G1968" s="1"/>
      <c r="H1968" s="1"/>
      <c r="I1968" s="1"/>
      <c r="J1968" s="1"/>
      <c r="K1968" s="1"/>
      <c r="L1968" s="1"/>
      <c r="M1968" s="1"/>
      <c r="N1968" s="3"/>
      <c r="O1968" s="3"/>
      <c r="P1968" s="3"/>
      <c r="Q1968" s="3"/>
    </row>
    <row r="1969" spans="7:17">
      <c r="G1969" s="1"/>
      <c r="H1969" s="1"/>
      <c r="I1969" s="1"/>
      <c r="J1969" s="1"/>
      <c r="K1969" s="1"/>
      <c r="L1969" s="1"/>
      <c r="M1969" s="1"/>
      <c r="N1969" s="3"/>
      <c r="O1969" s="3"/>
      <c r="P1969" s="3"/>
      <c r="Q1969" s="3"/>
    </row>
    <row r="1970" spans="7:17">
      <c r="G1970" s="1"/>
      <c r="H1970" s="1"/>
      <c r="I1970" s="1"/>
      <c r="J1970" s="1"/>
      <c r="K1970" s="1"/>
      <c r="L1970" s="1"/>
      <c r="M1970" s="1"/>
      <c r="N1970" s="3"/>
      <c r="O1970" s="3"/>
      <c r="P1970" s="3"/>
      <c r="Q1970" s="3"/>
    </row>
    <row r="1971" spans="7:17">
      <c r="G1971" s="1"/>
      <c r="H1971" s="1"/>
      <c r="I1971" s="1"/>
      <c r="J1971" s="1"/>
      <c r="K1971" s="1"/>
      <c r="L1971" s="1"/>
      <c r="M1971" s="1"/>
      <c r="N1971" s="3"/>
      <c r="O1971" s="3"/>
      <c r="P1971" s="3"/>
      <c r="Q1971" s="3"/>
    </row>
    <row r="1972" spans="7:17">
      <c r="G1972" s="1"/>
      <c r="H1972" s="1"/>
      <c r="I1972" s="1"/>
      <c r="J1972" s="1"/>
      <c r="K1972" s="1"/>
      <c r="L1972" s="1"/>
      <c r="M1972" s="1"/>
      <c r="N1972" s="3"/>
      <c r="O1972" s="3"/>
      <c r="P1972" s="3"/>
      <c r="Q1972" s="3"/>
    </row>
    <row r="1973" spans="7:17">
      <c r="G1973" s="1"/>
      <c r="H1973" s="1"/>
      <c r="I1973" s="1"/>
      <c r="J1973" s="1"/>
      <c r="K1973" s="1"/>
      <c r="L1973" s="1"/>
      <c r="M1973" s="1"/>
      <c r="N1973" s="3"/>
      <c r="O1973" s="3"/>
      <c r="P1973" s="3"/>
      <c r="Q1973" s="3"/>
    </row>
    <row r="1974" spans="7:17">
      <c r="G1974" s="1"/>
      <c r="H1974" s="1"/>
      <c r="I1974" s="1"/>
      <c r="J1974" s="1"/>
      <c r="K1974" s="1"/>
      <c r="L1974" s="1"/>
      <c r="M1974" s="1"/>
      <c r="N1974" s="3"/>
      <c r="O1974" s="3"/>
      <c r="P1974" s="3"/>
      <c r="Q1974" s="3"/>
    </row>
    <row r="1975" spans="7:17">
      <c r="G1975" s="1"/>
      <c r="H1975" s="1"/>
      <c r="I1975" s="1"/>
      <c r="J1975" s="1"/>
      <c r="K1975" s="1"/>
      <c r="L1975" s="1"/>
      <c r="M1975" s="1"/>
      <c r="N1975" s="3"/>
      <c r="O1975" s="3"/>
      <c r="P1975" s="3"/>
      <c r="Q1975" s="3"/>
    </row>
    <row r="1976" spans="7:17">
      <c r="G1976" s="1"/>
      <c r="H1976" s="1"/>
      <c r="I1976" s="1"/>
      <c r="J1976" s="1"/>
      <c r="K1976" s="1"/>
      <c r="L1976" s="1"/>
      <c r="M1976" s="1"/>
      <c r="N1976" s="3"/>
      <c r="O1976" s="3"/>
      <c r="P1976" s="3"/>
      <c r="Q1976" s="3"/>
    </row>
    <row r="1977" spans="7:17">
      <c r="G1977" s="1"/>
      <c r="H1977" s="1"/>
      <c r="I1977" s="1"/>
      <c r="J1977" s="1"/>
      <c r="K1977" s="1"/>
      <c r="L1977" s="1"/>
      <c r="M1977" s="1"/>
      <c r="N1977" s="3"/>
      <c r="O1977" s="3"/>
      <c r="P1977" s="3"/>
      <c r="Q1977" s="3"/>
    </row>
    <row r="1978" spans="7:17">
      <c r="G1978" s="1"/>
      <c r="H1978" s="1"/>
      <c r="I1978" s="1"/>
      <c r="J1978" s="1"/>
      <c r="K1978" s="1"/>
      <c r="L1978" s="1"/>
      <c r="M1978" s="1"/>
      <c r="N1978" s="3"/>
      <c r="O1978" s="3"/>
      <c r="P1978" s="3"/>
      <c r="Q1978" s="3"/>
    </row>
    <row r="1979" spans="7:17">
      <c r="G1979" s="1"/>
      <c r="H1979" s="1"/>
      <c r="I1979" s="1"/>
      <c r="J1979" s="1"/>
      <c r="K1979" s="1"/>
      <c r="L1979" s="1"/>
      <c r="M1979" s="1"/>
      <c r="N1979" s="3"/>
      <c r="O1979" s="3"/>
      <c r="P1979" s="3"/>
      <c r="Q1979" s="3"/>
    </row>
    <row r="1980" spans="7:17">
      <c r="G1980" s="1"/>
      <c r="H1980" s="1"/>
      <c r="I1980" s="1"/>
      <c r="J1980" s="1"/>
      <c r="K1980" s="1"/>
      <c r="L1980" s="1"/>
      <c r="M1980" s="1"/>
      <c r="N1980" s="3"/>
      <c r="O1980" s="3"/>
      <c r="P1980" s="3"/>
      <c r="Q1980" s="3"/>
    </row>
    <row r="1981" spans="7:17">
      <c r="G1981" s="1"/>
      <c r="H1981" s="1"/>
      <c r="I1981" s="1"/>
      <c r="J1981" s="1"/>
      <c r="K1981" s="1"/>
      <c r="L1981" s="1"/>
      <c r="M1981" s="1"/>
      <c r="N1981" s="3"/>
      <c r="O1981" s="3"/>
      <c r="P1981" s="3"/>
      <c r="Q1981" s="3"/>
    </row>
    <row r="1982" spans="7:17">
      <c r="G1982" s="1"/>
      <c r="H1982" s="1"/>
      <c r="I1982" s="1"/>
      <c r="J1982" s="1"/>
      <c r="K1982" s="1"/>
      <c r="L1982" s="1"/>
      <c r="M1982" s="1"/>
      <c r="N1982" s="3"/>
      <c r="O1982" s="3"/>
      <c r="P1982" s="3"/>
      <c r="Q1982" s="3"/>
    </row>
    <row r="1983" spans="7:17">
      <c r="G1983" s="1"/>
      <c r="H1983" s="1"/>
      <c r="I1983" s="1"/>
      <c r="J1983" s="1"/>
      <c r="K1983" s="1"/>
      <c r="L1983" s="1"/>
      <c r="M1983" s="1"/>
      <c r="N1983" s="3"/>
      <c r="O1983" s="3"/>
      <c r="P1983" s="3"/>
      <c r="Q1983" s="3"/>
    </row>
    <row r="1984" spans="7:17">
      <c r="G1984" s="1"/>
      <c r="H1984" s="1"/>
      <c r="I1984" s="1"/>
      <c r="J1984" s="1"/>
      <c r="K1984" s="1"/>
      <c r="L1984" s="1"/>
      <c r="M1984" s="1"/>
      <c r="N1984" s="3"/>
      <c r="O1984" s="3"/>
      <c r="P1984" s="3"/>
      <c r="Q1984" s="3"/>
    </row>
    <row r="1985" spans="7:17">
      <c r="G1985" s="1"/>
      <c r="H1985" s="1"/>
      <c r="I1985" s="1"/>
      <c r="J1985" s="1"/>
      <c r="K1985" s="1"/>
      <c r="L1985" s="1"/>
      <c r="M1985" s="1"/>
      <c r="N1985" s="3"/>
      <c r="O1985" s="3"/>
      <c r="P1985" s="3"/>
      <c r="Q1985" s="3"/>
    </row>
    <row r="1986" spans="7:17">
      <c r="G1986" s="1"/>
      <c r="H1986" s="1"/>
      <c r="I1986" s="1"/>
      <c r="J1986" s="1"/>
      <c r="K1986" s="1"/>
      <c r="L1986" s="1"/>
      <c r="M1986" s="1"/>
      <c r="N1986" s="3"/>
      <c r="O1986" s="3"/>
      <c r="P1986" s="3"/>
      <c r="Q1986" s="3"/>
    </row>
    <row r="1987" spans="7:17">
      <c r="G1987" s="1"/>
      <c r="H1987" s="1"/>
      <c r="I1987" s="1"/>
      <c r="J1987" s="1"/>
      <c r="K1987" s="1"/>
      <c r="L1987" s="1"/>
      <c r="M1987" s="1"/>
      <c r="N1987" s="3"/>
      <c r="O1987" s="3"/>
      <c r="P1987" s="3"/>
      <c r="Q1987" s="3"/>
    </row>
    <row r="1988" spans="7:17">
      <c r="G1988" s="1"/>
      <c r="H1988" s="1"/>
      <c r="I1988" s="1"/>
      <c r="J1988" s="1"/>
      <c r="K1988" s="1"/>
      <c r="L1988" s="1"/>
      <c r="M1988" s="1"/>
      <c r="N1988" s="3"/>
      <c r="O1988" s="3"/>
      <c r="P1988" s="3"/>
      <c r="Q1988" s="3"/>
    </row>
    <row r="1989" spans="7:17">
      <c r="G1989" s="1"/>
      <c r="H1989" s="1"/>
      <c r="I1989" s="1"/>
      <c r="J1989" s="1"/>
      <c r="K1989" s="1"/>
      <c r="L1989" s="1"/>
      <c r="M1989" s="1"/>
      <c r="N1989" s="3"/>
      <c r="O1989" s="3"/>
      <c r="P1989" s="3"/>
      <c r="Q1989" s="3"/>
    </row>
    <row r="1990" spans="7:17">
      <c r="G1990" s="1"/>
      <c r="H1990" s="1"/>
      <c r="I1990" s="1"/>
      <c r="J1990" s="1"/>
      <c r="K1990" s="1"/>
      <c r="L1990" s="1"/>
      <c r="M1990" s="1"/>
      <c r="N1990" s="3"/>
      <c r="O1990" s="3"/>
      <c r="P1990" s="3"/>
      <c r="Q1990" s="3"/>
    </row>
    <row r="1991" spans="7:17">
      <c r="G1991" s="1"/>
      <c r="H1991" s="1"/>
      <c r="I1991" s="1"/>
      <c r="J1991" s="1"/>
      <c r="K1991" s="1"/>
      <c r="L1991" s="1"/>
      <c r="M1991" s="1"/>
      <c r="N1991" s="3"/>
      <c r="O1991" s="3"/>
      <c r="P1991" s="3"/>
      <c r="Q1991" s="3"/>
    </row>
    <row r="1992" spans="7:17">
      <c r="G1992" s="1"/>
      <c r="H1992" s="1"/>
      <c r="I1992" s="1"/>
      <c r="J1992" s="1"/>
      <c r="K1992" s="1"/>
      <c r="L1992" s="1"/>
      <c r="M1992" s="1"/>
      <c r="N1992" s="3"/>
      <c r="O1992" s="3"/>
      <c r="P1992" s="3"/>
      <c r="Q1992" s="3"/>
    </row>
    <row r="1993" spans="7:17">
      <c r="G1993" s="1"/>
      <c r="H1993" s="1"/>
      <c r="I1993" s="1"/>
      <c r="J1993" s="1"/>
      <c r="K1993" s="1"/>
      <c r="L1993" s="1"/>
      <c r="M1993" s="1"/>
      <c r="N1993" s="3"/>
      <c r="O1993" s="3"/>
      <c r="P1993" s="3"/>
      <c r="Q1993" s="3"/>
    </row>
    <row r="1994" spans="7:17">
      <c r="G1994" s="1"/>
      <c r="H1994" s="1"/>
      <c r="I1994" s="1"/>
      <c r="J1994" s="1"/>
      <c r="K1994" s="1"/>
      <c r="L1994" s="1"/>
      <c r="M1994" s="1"/>
      <c r="N1994" s="3"/>
      <c r="O1994" s="3"/>
      <c r="P1994" s="3"/>
      <c r="Q1994" s="3"/>
    </row>
    <row r="1995" spans="7:17">
      <c r="G1995" s="1"/>
      <c r="H1995" s="1"/>
      <c r="I1995" s="1"/>
      <c r="J1995" s="1"/>
      <c r="K1995" s="1"/>
      <c r="L1995" s="1"/>
      <c r="M1995" s="1"/>
      <c r="N1995" s="3"/>
      <c r="O1995" s="3"/>
      <c r="P1995" s="3"/>
      <c r="Q1995" s="3"/>
    </row>
    <row r="1996" spans="7:17">
      <c r="G1996" s="1"/>
      <c r="H1996" s="1"/>
      <c r="I1996" s="1"/>
      <c r="J1996" s="1"/>
      <c r="K1996" s="1"/>
      <c r="L1996" s="1"/>
      <c r="M1996" s="1"/>
      <c r="N1996" s="3"/>
      <c r="O1996" s="3"/>
      <c r="P1996" s="3"/>
      <c r="Q1996" s="3"/>
    </row>
    <row r="1997" spans="7:17">
      <c r="G1997" s="1"/>
      <c r="H1997" s="1"/>
      <c r="I1997" s="1"/>
      <c r="J1997" s="1"/>
      <c r="K1997" s="1"/>
      <c r="L1997" s="1"/>
      <c r="M1997" s="1"/>
      <c r="N1997" s="3"/>
      <c r="O1997" s="3"/>
      <c r="P1997" s="3"/>
      <c r="Q1997" s="3"/>
    </row>
    <row r="1998" spans="7:17">
      <c r="G1998" s="1"/>
      <c r="H1998" s="1"/>
      <c r="I1998" s="1"/>
      <c r="J1998" s="1"/>
      <c r="K1998" s="1"/>
      <c r="L1998" s="1"/>
      <c r="M1998" s="1"/>
      <c r="N1998" s="3"/>
      <c r="O1998" s="3"/>
      <c r="P1998" s="3"/>
      <c r="Q1998" s="3"/>
    </row>
    <row r="1999" spans="7:17">
      <c r="G1999" s="1"/>
      <c r="H1999" s="1"/>
      <c r="I1999" s="1"/>
      <c r="J1999" s="1"/>
      <c r="K1999" s="1"/>
      <c r="L1999" s="1"/>
      <c r="M1999" s="1"/>
      <c r="N1999" s="3"/>
      <c r="O1999" s="3"/>
      <c r="P1999" s="3"/>
      <c r="Q1999" s="3"/>
    </row>
    <row r="2000" spans="7:17">
      <c r="G2000" s="1"/>
      <c r="H2000" s="1"/>
      <c r="I2000" s="1"/>
      <c r="J2000" s="1"/>
      <c r="K2000" s="1"/>
      <c r="L2000" s="1"/>
      <c r="M2000" s="1"/>
      <c r="N2000" s="3"/>
      <c r="O2000" s="3"/>
      <c r="P2000" s="3"/>
      <c r="Q2000" s="3"/>
    </row>
    <row r="2001" spans="7:17">
      <c r="G2001" s="1"/>
      <c r="H2001" s="1"/>
      <c r="I2001" s="1"/>
      <c r="J2001" s="1"/>
      <c r="K2001" s="1"/>
      <c r="L2001" s="1"/>
      <c r="M2001" s="1"/>
      <c r="N2001" s="3"/>
      <c r="O2001" s="3"/>
      <c r="P2001" s="3"/>
      <c r="Q2001" s="3"/>
    </row>
    <row r="2002" spans="7:17">
      <c r="G2002" s="1"/>
      <c r="H2002" s="1"/>
      <c r="I2002" s="1"/>
      <c r="J2002" s="1"/>
      <c r="K2002" s="1"/>
      <c r="L2002" s="1"/>
      <c r="M2002" s="1"/>
      <c r="N2002" s="3"/>
      <c r="O2002" s="3"/>
      <c r="P2002" s="3"/>
      <c r="Q2002" s="3"/>
    </row>
    <row r="2003" spans="7:17">
      <c r="G2003" s="1"/>
      <c r="H2003" s="1"/>
      <c r="I2003" s="1"/>
      <c r="J2003" s="1"/>
      <c r="K2003" s="1"/>
      <c r="L2003" s="1"/>
      <c r="M2003" s="1"/>
      <c r="N2003" s="3"/>
      <c r="O2003" s="3"/>
      <c r="P2003" s="3"/>
      <c r="Q2003" s="3"/>
    </row>
    <row r="2004" spans="7:17">
      <c r="G2004" s="1"/>
      <c r="H2004" s="1"/>
      <c r="I2004" s="1"/>
      <c r="J2004" s="1"/>
      <c r="K2004" s="1"/>
      <c r="L2004" s="1"/>
      <c r="M2004" s="1"/>
      <c r="N2004" s="3"/>
      <c r="O2004" s="3"/>
      <c r="P2004" s="3"/>
      <c r="Q2004" s="3"/>
    </row>
    <row r="2005" spans="7:17">
      <c r="G2005" s="1"/>
      <c r="H2005" s="1"/>
      <c r="I2005" s="1"/>
      <c r="J2005" s="1"/>
      <c r="K2005" s="1"/>
      <c r="L2005" s="1"/>
      <c r="M2005" s="1"/>
      <c r="N2005" s="3"/>
      <c r="O2005" s="3"/>
      <c r="P2005" s="3"/>
      <c r="Q2005" s="3"/>
    </row>
    <row r="2006" spans="7:17">
      <c r="G2006" s="1"/>
      <c r="H2006" s="1"/>
      <c r="I2006" s="1"/>
      <c r="J2006" s="1"/>
      <c r="K2006" s="1"/>
      <c r="L2006" s="1"/>
      <c r="M2006" s="1"/>
      <c r="N2006" s="3"/>
      <c r="O2006" s="3"/>
      <c r="P2006" s="3"/>
      <c r="Q2006" s="3"/>
    </row>
    <row r="2007" spans="7:17">
      <c r="G2007" s="1"/>
      <c r="H2007" s="1"/>
      <c r="I2007" s="1"/>
      <c r="J2007" s="1"/>
      <c r="K2007" s="1"/>
      <c r="L2007" s="1"/>
      <c r="M2007" s="1"/>
      <c r="N2007" s="3"/>
      <c r="O2007" s="3"/>
      <c r="P2007" s="3"/>
      <c r="Q2007" s="3"/>
    </row>
    <row r="2008" spans="7:17">
      <c r="G2008" s="1"/>
      <c r="H2008" s="1"/>
      <c r="I2008" s="1"/>
      <c r="J2008" s="1"/>
      <c r="K2008" s="1"/>
      <c r="L2008" s="1"/>
      <c r="M2008" s="1"/>
      <c r="N2008" s="3"/>
      <c r="O2008" s="3"/>
      <c r="P2008" s="3"/>
      <c r="Q2008" s="3"/>
    </row>
    <row r="2009" spans="7:17">
      <c r="G2009" s="1"/>
      <c r="H2009" s="1"/>
      <c r="I2009" s="1"/>
      <c r="J2009" s="1"/>
      <c r="K2009" s="1"/>
      <c r="L2009" s="1"/>
      <c r="M2009" s="1"/>
      <c r="N2009" s="3"/>
      <c r="O2009" s="3"/>
      <c r="P2009" s="3"/>
      <c r="Q2009" s="3"/>
    </row>
    <row r="2010" spans="7:17">
      <c r="G2010" s="1"/>
      <c r="H2010" s="1"/>
      <c r="I2010" s="1"/>
      <c r="J2010" s="1"/>
      <c r="K2010" s="1"/>
      <c r="L2010" s="1"/>
      <c r="M2010" s="1"/>
      <c r="N2010" s="3"/>
      <c r="O2010" s="3"/>
      <c r="P2010" s="3"/>
      <c r="Q2010" s="3"/>
    </row>
    <row r="2011" spans="7:17">
      <c r="G2011" s="1"/>
      <c r="H2011" s="1"/>
      <c r="I2011" s="1"/>
      <c r="J2011" s="1"/>
      <c r="K2011" s="1"/>
      <c r="L2011" s="1"/>
      <c r="M2011" s="1"/>
      <c r="N2011" s="3"/>
      <c r="O2011" s="3"/>
      <c r="P2011" s="3"/>
      <c r="Q2011" s="3"/>
    </row>
    <row r="2012" spans="7:17">
      <c r="G2012" s="1"/>
      <c r="H2012" s="1"/>
      <c r="I2012" s="1"/>
      <c r="J2012" s="1"/>
      <c r="K2012" s="1"/>
      <c r="L2012" s="1"/>
      <c r="M2012" s="1"/>
      <c r="N2012" s="3"/>
      <c r="O2012" s="3"/>
      <c r="P2012" s="3"/>
      <c r="Q2012" s="3"/>
    </row>
    <row r="2013" spans="7:17">
      <c r="G2013" s="1"/>
      <c r="H2013" s="1"/>
      <c r="I2013" s="1"/>
      <c r="J2013" s="1"/>
      <c r="K2013" s="1"/>
      <c r="L2013" s="1"/>
      <c r="M2013" s="1"/>
      <c r="N2013" s="3"/>
      <c r="O2013" s="3"/>
      <c r="P2013" s="3"/>
      <c r="Q2013" s="3"/>
    </row>
    <row r="2014" spans="7:17">
      <c r="G2014" s="1"/>
      <c r="H2014" s="1"/>
      <c r="I2014" s="1"/>
      <c r="J2014" s="1"/>
      <c r="K2014" s="1"/>
      <c r="L2014" s="1"/>
      <c r="M2014" s="1"/>
      <c r="N2014" s="3"/>
      <c r="O2014" s="3"/>
      <c r="P2014" s="3"/>
      <c r="Q2014" s="3"/>
    </row>
    <row r="2015" spans="7:17">
      <c r="G2015" s="1"/>
      <c r="H2015" s="1"/>
      <c r="I2015" s="1"/>
      <c r="J2015" s="1"/>
      <c r="K2015" s="1"/>
      <c r="L2015" s="1"/>
      <c r="M2015" s="1"/>
      <c r="N2015" s="3"/>
      <c r="O2015" s="3"/>
      <c r="P2015" s="3"/>
      <c r="Q2015" s="3"/>
    </row>
    <row r="2016" spans="7:17">
      <c r="G2016" s="1"/>
      <c r="H2016" s="1"/>
      <c r="I2016" s="1"/>
      <c r="J2016" s="1"/>
      <c r="K2016" s="1"/>
      <c r="L2016" s="1"/>
      <c r="M2016" s="1"/>
      <c r="N2016" s="3"/>
      <c r="O2016" s="3"/>
      <c r="P2016" s="3"/>
      <c r="Q2016" s="3"/>
    </row>
    <row r="2017" spans="7:17">
      <c r="G2017" s="1"/>
      <c r="H2017" s="1"/>
      <c r="I2017" s="1"/>
      <c r="J2017" s="1"/>
      <c r="K2017" s="1"/>
      <c r="L2017" s="1"/>
      <c r="M2017" s="1"/>
      <c r="N2017" s="3"/>
      <c r="O2017" s="3"/>
      <c r="P2017" s="3"/>
      <c r="Q2017" s="3"/>
    </row>
    <row r="2018" spans="7:17">
      <c r="G2018" s="1"/>
      <c r="H2018" s="1"/>
      <c r="I2018" s="1"/>
      <c r="J2018" s="1"/>
      <c r="K2018" s="1"/>
      <c r="L2018" s="1"/>
      <c r="M2018" s="1"/>
      <c r="N2018" s="3"/>
      <c r="O2018" s="3"/>
      <c r="P2018" s="3"/>
      <c r="Q2018" s="3"/>
    </row>
    <row r="2019" spans="7:17">
      <c r="G2019" s="1"/>
      <c r="H2019" s="1"/>
      <c r="I2019" s="1"/>
      <c r="J2019" s="1"/>
      <c r="K2019" s="1"/>
      <c r="L2019" s="1"/>
      <c r="M2019" s="1"/>
      <c r="N2019" s="3"/>
      <c r="O2019" s="3"/>
      <c r="P2019" s="3"/>
      <c r="Q2019" s="3"/>
    </row>
    <row r="2020" spans="7:17">
      <c r="G2020" s="1"/>
      <c r="H2020" s="1"/>
      <c r="I2020" s="1"/>
      <c r="J2020" s="1"/>
      <c r="K2020" s="1"/>
      <c r="L2020" s="1"/>
      <c r="M2020" s="1"/>
      <c r="N2020" s="3"/>
      <c r="O2020" s="3"/>
      <c r="P2020" s="3"/>
      <c r="Q2020" s="3"/>
    </row>
    <row r="2021" spans="7:17">
      <c r="G2021" s="1"/>
      <c r="H2021" s="1"/>
      <c r="I2021" s="1"/>
      <c r="J2021" s="1"/>
      <c r="K2021" s="1"/>
      <c r="L2021" s="1"/>
      <c r="M2021" s="1"/>
      <c r="N2021" s="3"/>
      <c r="O2021" s="3"/>
      <c r="P2021" s="3"/>
      <c r="Q2021" s="3"/>
    </row>
    <row r="2022" spans="7:17">
      <c r="G2022" s="1"/>
      <c r="H2022" s="1"/>
      <c r="I2022" s="1"/>
      <c r="J2022" s="1"/>
      <c r="K2022" s="1"/>
      <c r="L2022" s="1"/>
      <c r="M2022" s="1"/>
      <c r="N2022" s="3"/>
      <c r="O2022" s="3"/>
      <c r="P2022" s="3"/>
      <c r="Q2022" s="3"/>
    </row>
    <row r="2023" spans="7:17">
      <c r="G2023" s="1"/>
      <c r="H2023" s="1"/>
      <c r="I2023" s="1"/>
      <c r="J2023" s="1"/>
      <c r="K2023" s="1"/>
      <c r="L2023" s="1"/>
      <c r="M2023" s="1"/>
      <c r="N2023" s="3"/>
      <c r="O2023" s="3"/>
      <c r="P2023" s="3"/>
      <c r="Q2023" s="3"/>
    </row>
    <row r="2024" spans="7:17">
      <c r="G2024" s="1"/>
      <c r="H2024" s="1"/>
      <c r="I2024" s="1"/>
      <c r="J2024" s="1"/>
      <c r="K2024" s="1"/>
      <c r="L2024" s="1"/>
      <c r="M2024" s="1"/>
      <c r="N2024" s="3"/>
      <c r="O2024" s="3"/>
      <c r="P2024" s="3"/>
      <c r="Q2024" s="3"/>
    </row>
    <row r="2025" spans="7:17">
      <c r="G2025" s="1"/>
      <c r="H2025" s="1"/>
      <c r="I2025" s="1"/>
      <c r="J2025" s="1"/>
      <c r="K2025" s="1"/>
      <c r="L2025" s="1"/>
      <c r="M2025" s="1"/>
      <c r="N2025" s="3"/>
      <c r="O2025" s="3"/>
      <c r="P2025" s="3"/>
      <c r="Q2025" s="3"/>
    </row>
    <row r="2026" spans="7:17">
      <c r="G2026" s="1"/>
      <c r="H2026" s="1"/>
      <c r="I2026" s="1"/>
      <c r="J2026" s="1"/>
      <c r="K2026" s="1"/>
      <c r="L2026" s="1"/>
      <c r="M2026" s="1"/>
      <c r="N2026" s="3"/>
      <c r="O2026" s="3"/>
      <c r="P2026" s="3"/>
      <c r="Q2026" s="3"/>
    </row>
    <row r="2027" spans="7:17">
      <c r="G2027" s="1"/>
      <c r="H2027" s="1"/>
      <c r="I2027" s="1"/>
      <c r="J2027" s="1"/>
      <c r="K2027" s="1"/>
      <c r="L2027" s="1"/>
      <c r="M2027" s="1"/>
      <c r="N2027" s="3"/>
      <c r="O2027" s="3"/>
      <c r="P2027" s="3"/>
      <c r="Q2027" s="3"/>
    </row>
    <row r="2028" spans="7:17">
      <c r="G2028" s="1"/>
      <c r="H2028" s="1"/>
      <c r="I2028" s="1"/>
      <c r="J2028" s="1"/>
      <c r="K2028" s="1"/>
      <c r="L2028" s="1"/>
      <c r="M2028" s="1"/>
      <c r="N2028" s="3"/>
      <c r="O2028" s="3"/>
      <c r="P2028" s="3"/>
      <c r="Q2028" s="3"/>
    </row>
    <row r="2029" spans="7:17">
      <c r="G2029" s="1"/>
      <c r="H2029" s="1"/>
      <c r="I2029" s="1"/>
      <c r="J2029" s="1"/>
      <c r="K2029" s="1"/>
      <c r="L2029" s="1"/>
      <c r="M2029" s="1"/>
      <c r="N2029" s="3"/>
      <c r="O2029" s="3"/>
      <c r="P2029" s="3"/>
      <c r="Q2029" s="3"/>
    </row>
    <row r="2030" spans="7:17">
      <c r="G2030" s="1"/>
      <c r="H2030" s="1"/>
      <c r="I2030" s="1"/>
      <c r="J2030" s="1"/>
      <c r="K2030" s="1"/>
      <c r="L2030" s="1"/>
      <c r="M2030" s="1"/>
      <c r="N2030" s="3"/>
      <c r="O2030" s="3"/>
      <c r="P2030" s="3"/>
      <c r="Q2030" s="3"/>
    </row>
    <row r="2031" spans="7:17">
      <c r="G2031" s="1"/>
      <c r="H2031" s="1"/>
      <c r="I2031" s="1"/>
      <c r="J2031" s="1"/>
      <c r="K2031" s="1"/>
      <c r="L2031" s="1"/>
      <c r="M2031" s="1"/>
      <c r="N2031" s="3"/>
      <c r="O2031" s="3"/>
      <c r="P2031" s="3"/>
      <c r="Q2031" s="3"/>
    </row>
    <row r="2032" spans="7:17">
      <c r="G2032" s="1"/>
      <c r="H2032" s="1"/>
      <c r="I2032" s="1"/>
      <c r="J2032" s="1"/>
      <c r="K2032" s="1"/>
      <c r="L2032" s="1"/>
      <c r="M2032" s="1"/>
      <c r="N2032" s="3"/>
      <c r="O2032" s="3"/>
      <c r="P2032" s="3"/>
      <c r="Q2032" s="3"/>
    </row>
    <row r="2033" spans="7:17">
      <c r="G2033" s="1"/>
      <c r="H2033" s="1"/>
      <c r="I2033" s="1"/>
      <c r="J2033" s="1"/>
      <c r="K2033" s="1"/>
      <c r="L2033" s="1"/>
      <c r="M2033" s="1"/>
      <c r="N2033" s="3"/>
      <c r="O2033" s="3"/>
      <c r="P2033" s="3"/>
      <c r="Q2033" s="3"/>
    </row>
    <row r="2034" spans="7:17">
      <c r="G2034" s="1"/>
      <c r="H2034" s="1"/>
      <c r="I2034" s="1"/>
      <c r="J2034" s="1"/>
      <c r="K2034" s="1"/>
      <c r="L2034" s="1"/>
      <c r="M2034" s="1"/>
      <c r="N2034" s="3"/>
      <c r="O2034" s="3"/>
      <c r="P2034" s="3"/>
      <c r="Q2034" s="3"/>
    </row>
    <row r="2035" spans="7:17">
      <c r="G2035" s="1"/>
      <c r="H2035" s="1"/>
      <c r="I2035" s="1"/>
      <c r="J2035" s="1"/>
      <c r="K2035" s="1"/>
      <c r="L2035" s="1"/>
      <c r="M2035" s="1"/>
      <c r="N2035" s="3"/>
      <c r="O2035" s="3"/>
      <c r="P2035" s="3"/>
      <c r="Q2035" s="3"/>
    </row>
    <row r="2036" spans="7:17">
      <c r="G2036" s="1"/>
      <c r="H2036" s="1"/>
      <c r="I2036" s="1"/>
      <c r="J2036" s="1"/>
      <c r="K2036" s="1"/>
      <c r="L2036" s="1"/>
      <c r="M2036" s="1"/>
      <c r="N2036" s="3"/>
      <c r="O2036" s="3"/>
      <c r="P2036" s="3"/>
      <c r="Q2036" s="3"/>
    </row>
    <row r="2037" spans="7:17">
      <c r="G2037" s="1"/>
      <c r="H2037" s="1"/>
      <c r="I2037" s="1"/>
      <c r="J2037" s="1"/>
      <c r="K2037" s="1"/>
      <c r="L2037" s="1"/>
      <c r="M2037" s="1"/>
      <c r="N2037" s="3"/>
      <c r="O2037" s="3"/>
      <c r="P2037" s="3"/>
      <c r="Q2037" s="3"/>
    </row>
    <row r="2038" spans="7:17">
      <c r="G2038" s="1"/>
      <c r="H2038" s="1"/>
      <c r="I2038" s="1"/>
      <c r="J2038" s="1"/>
      <c r="K2038" s="1"/>
      <c r="L2038" s="1"/>
      <c r="M2038" s="1"/>
      <c r="N2038" s="3"/>
      <c r="O2038" s="3"/>
      <c r="P2038" s="3"/>
      <c r="Q2038" s="3"/>
    </row>
    <row r="2039" spans="7:17">
      <c r="G2039" s="1"/>
      <c r="H2039" s="1"/>
      <c r="I2039" s="1"/>
      <c r="J2039" s="1"/>
      <c r="K2039" s="1"/>
      <c r="L2039" s="1"/>
      <c r="M2039" s="1"/>
      <c r="N2039" s="3"/>
      <c r="O2039" s="3"/>
      <c r="P2039" s="3"/>
      <c r="Q2039" s="3"/>
    </row>
    <row r="2040" spans="7:17">
      <c r="G2040" s="1"/>
      <c r="H2040" s="1"/>
      <c r="I2040" s="1"/>
      <c r="J2040" s="1"/>
      <c r="K2040" s="1"/>
      <c r="L2040" s="1"/>
      <c r="M2040" s="1"/>
      <c r="N2040" s="3"/>
      <c r="O2040" s="3"/>
      <c r="P2040" s="3"/>
      <c r="Q2040" s="3"/>
    </row>
    <row r="2041" spans="7:17">
      <c r="G2041" s="1"/>
      <c r="H2041" s="1"/>
      <c r="I2041" s="1"/>
      <c r="J2041" s="1"/>
      <c r="K2041" s="1"/>
      <c r="L2041" s="1"/>
      <c r="M2041" s="1"/>
      <c r="N2041" s="3"/>
      <c r="O2041" s="3"/>
      <c r="P2041" s="3"/>
      <c r="Q2041" s="3"/>
    </row>
    <row r="2042" spans="7:17">
      <c r="G2042" s="1"/>
      <c r="H2042" s="1"/>
      <c r="I2042" s="1"/>
      <c r="J2042" s="1"/>
      <c r="K2042" s="1"/>
      <c r="L2042" s="1"/>
      <c r="M2042" s="1"/>
      <c r="N2042" s="3"/>
      <c r="O2042" s="3"/>
      <c r="P2042" s="3"/>
      <c r="Q2042" s="3"/>
    </row>
    <row r="2043" spans="7:17">
      <c r="G2043" s="1"/>
      <c r="H2043" s="1"/>
      <c r="I2043" s="1"/>
      <c r="J2043" s="1"/>
      <c r="K2043" s="1"/>
      <c r="L2043" s="1"/>
      <c r="M2043" s="1"/>
      <c r="N2043" s="3"/>
      <c r="O2043" s="3"/>
      <c r="P2043" s="3"/>
      <c r="Q2043" s="3"/>
    </row>
    <row r="2044" spans="7:17">
      <c r="G2044" s="1"/>
      <c r="H2044" s="1"/>
      <c r="I2044" s="1"/>
      <c r="J2044" s="1"/>
      <c r="K2044" s="1"/>
      <c r="L2044" s="1"/>
      <c r="M2044" s="1"/>
      <c r="N2044" s="3"/>
      <c r="O2044" s="3"/>
      <c r="P2044" s="3"/>
      <c r="Q2044" s="3"/>
    </row>
    <row r="2045" spans="7:17">
      <c r="G2045" s="1"/>
      <c r="H2045" s="1"/>
      <c r="I2045" s="1"/>
      <c r="J2045" s="1"/>
      <c r="K2045" s="1"/>
      <c r="L2045" s="1"/>
      <c r="M2045" s="1"/>
      <c r="N2045" s="3"/>
      <c r="O2045" s="3"/>
      <c r="P2045" s="3"/>
      <c r="Q2045" s="3"/>
    </row>
    <row r="2046" spans="7:17">
      <c r="G2046" s="1"/>
      <c r="H2046" s="1"/>
      <c r="I2046" s="1"/>
      <c r="J2046" s="1"/>
      <c r="K2046" s="1"/>
      <c r="L2046" s="1"/>
      <c r="M2046" s="1"/>
      <c r="N2046" s="3"/>
      <c r="O2046" s="3"/>
      <c r="P2046" s="3"/>
      <c r="Q2046" s="3"/>
    </row>
    <row r="2047" spans="7:17">
      <c r="G2047" s="1"/>
      <c r="H2047" s="1"/>
      <c r="I2047" s="1"/>
      <c r="J2047" s="1"/>
      <c r="K2047" s="1"/>
      <c r="L2047" s="1"/>
      <c r="M2047" s="1"/>
      <c r="N2047" s="3"/>
      <c r="O2047" s="3"/>
      <c r="P2047" s="3"/>
      <c r="Q2047" s="3"/>
    </row>
    <row r="2048" spans="7:17">
      <c r="G2048" s="1"/>
      <c r="H2048" s="1"/>
      <c r="I2048" s="1"/>
      <c r="J2048" s="1"/>
      <c r="K2048" s="1"/>
      <c r="L2048" s="1"/>
      <c r="M2048" s="1"/>
      <c r="N2048" s="3"/>
      <c r="O2048" s="3"/>
      <c r="P2048" s="3"/>
      <c r="Q2048" s="3"/>
    </row>
    <row r="2049" spans="7:17">
      <c r="G2049" s="1"/>
      <c r="H2049" s="1"/>
      <c r="I2049" s="1"/>
      <c r="J2049" s="1"/>
      <c r="K2049" s="1"/>
      <c r="L2049" s="1"/>
      <c r="M2049" s="1"/>
      <c r="N2049" s="3"/>
      <c r="O2049" s="3"/>
      <c r="P2049" s="3"/>
      <c r="Q2049" s="3"/>
    </row>
    <row r="2050" spans="7:17">
      <c r="G2050" s="1"/>
      <c r="H2050" s="1"/>
      <c r="I2050" s="1"/>
      <c r="J2050" s="1"/>
      <c r="K2050" s="1"/>
      <c r="L2050" s="1"/>
      <c r="M2050" s="1"/>
      <c r="N2050" s="3"/>
      <c r="O2050" s="3"/>
      <c r="P2050" s="3"/>
      <c r="Q2050" s="3"/>
    </row>
    <row r="2051" spans="7:17">
      <c r="G2051" s="1"/>
      <c r="H2051" s="1"/>
      <c r="I2051" s="1"/>
      <c r="J2051" s="1"/>
      <c r="K2051" s="1"/>
      <c r="L2051" s="1"/>
      <c r="M2051" s="1"/>
      <c r="N2051" s="3"/>
      <c r="O2051" s="3"/>
      <c r="P2051" s="3"/>
      <c r="Q2051" s="3"/>
    </row>
    <row r="2052" spans="7:17">
      <c r="G2052" s="1"/>
      <c r="H2052" s="1"/>
      <c r="I2052" s="1"/>
      <c r="J2052" s="1"/>
      <c r="K2052" s="1"/>
      <c r="L2052" s="1"/>
      <c r="M2052" s="1"/>
      <c r="N2052" s="3"/>
      <c r="O2052" s="3"/>
      <c r="P2052" s="3"/>
      <c r="Q2052" s="3"/>
    </row>
    <row r="2053" spans="7:17">
      <c r="G2053" s="1"/>
      <c r="H2053" s="1"/>
      <c r="I2053" s="1"/>
      <c r="J2053" s="1"/>
      <c r="K2053" s="1"/>
      <c r="L2053" s="1"/>
      <c r="M2053" s="1"/>
      <c r="N2053" s="3"/>
      <c r="O2053" s="3"/>
      <c r="P2053" s="3"/>
      <c r="Q2053" s="3"/>
    </row>
    <row r="2054" spans="7:17">
      <c r="G2054" s="1"/>
      <c r="H2054" s="1"/>
      <c r="I2054" s="1"/>
      <c r="J2054" s="1"/>
      <c r="K2054" s="1"/>
      <c r="L2054" s="1"/>
      <c r="M2054" s="1"/>
      <c r="N2054" s="3"/>
      <c r="O2054" s="3"/>
      <c r="P2054" s="3"/>
      <c r="Q2054" s="3"/>
    </row>
    <row r="2055" spans="7:17">
      <c r="G2055" s="1"/>
      <c r="H2055" s="1"/>
      <c r="I2055" s="1"/>
      <c r="J2055" s="1"/>
      <c r="K2055" s="1"/>
      <c r="L2055" s="1"/>
      <c r="M2055" s="1"/>
      <c r="N2055" s="3"/>
      <c r="O2055" s="3"/>
      <c r="P2055" s="3"/>
      <c r="Q2055" s="3"/>
    </row>
    <row r="2056" spans="7:17">
      <c r="G2056" s="1"/>
      <c r="H2056" s="1"/>
      <c r="I2056" s="1"/>
      <c r="J2056" s="1"/>
      <c r="K2056" s="1"/>
      <c r="L2056" s="1"/>
      <c r="M2056" s="1"/>
      <c r="N2056" s="3"/>
      <c r="O2056" s="3"/>
      <c r="P2056" s="3"/>
      <c r="Q2056" s="3"/>
    </row>
    <row r="2057" spans="7:17">
      <c r="G2057" s="1"/>
      <c r="H2057" s="1"/>
      <c r="I2057" s="1"/>
      <c r="J2057" s="1"/>
      <c r="K2057" s="1"/>
      <c r="L2057" s="1"/>
      <c r="M2057" s="1"/>
      <c r="N2057" s="3"/>
      <c r="O2057" s="3"/>
      <c r="P2057" s="3"/>
      <c r="Q2057" s="3"/>
    </row>
    <row r="2058" spans="7:17">
      <c r="G2058" s="1"/>
      <c r="H2058" s="1"/>
      <c r="I2058" s="1"/>
      <c r="J2058" s="1"/>
      <c r="K2058" s="1"/>
      <c r="L2058" s="1"/>
      <c r="M2058" s="1"/>
      <c r="N2058" s="3"/>
      <c r="O2058" s="3"/>
      <c r="P2058" s="3"/>
      <c r="Q2058" s="3"/>
    </row>
    <row r="2059" spans="7:17">
      <c r="G2059" s="1"/>
      <c r="H2059" s="1"/>
      <c r="I2059" s="1"/>
      <c r="J2059" s="1"/>
      <c r="K2059" s="1"/>
      <c r="L2059" s="1"/>
      <c r="M2059" s="1"/>
      <c r="N2059" s="3"/>
      <c r="O2059" s="3"/>
      <c r="P2059" s="3"/>
      <c r="Q2059" s="3"/>
    </row>
    <row r="2060" spans="7:17">
      <c r="G2060" s="1"/>
      <c r="H2060" s="1"/>
      <c r="I2060" s="1"/>
      <c r="J2060" s="1"/>
      <c r="K2060" s="1"/>
      <c r="L2060" s="1"/>
      <c r="M2060" s="1"/>
      <c r="N2060" s="3"/>
      <c r="O2060" s="3"/>
      <c r="P2060" s="3"/>
      <c r="Q2060" s="3"/>
    </row>
    <row r="2061" spans="7:17">
      <c r="G2061" s="1"/>
      <c r="H2061" s="1"/>
      <c r="I2061" s="1"/>
      <c r="J2061" s="1"/>
      <c r="K2061" s="1"/>
      <c r="L2061" s="1"/>
      <c r="M2061" s="1"/>
      <c r="N2061" s="3"/>
      <c r="O2061" s="3"/>
      <c r="P2061" s="3"/>
      <c r="Q2061" s="3"/>
    </row>
    <row r="2062" spans="7:17">
      <c r="G2062" s="1"/>
      <c r="H2062" s="1"/>
      <c r="I2062" s="1"/>
      <c r="J2062" s="1"/>
      <c r="K2062" s="1"/>
      <c r="L2062" s="1"/>
      <c r="M2062" s="1"/>
      <c r="N2062" s="3"/>
      <c r="O2062" s="3"/>
      <c r="P2062" s="3"/>
      <c r="Q2062" s="3"/>
    </row>
    <row r="2063" spans="7:17">
      <c r="G2063" s="1"/>
      <c r="H2063" s="1"/>
      <c r="I2063" s="1"/>
      <c r="J2063" s="1"/>
      <c r="K2063" s="1"/>
      <c r="L2063" s="1"/>
      <c r="M2063" s="1"/>
      <c r="N2063" s="3"/>
      <c r="O2063" s="3"/>
      <c r="P2063" s="3"/>
      <c r="Q2063" s="3"/>
    </row>
    <row r="2064" spans="7:17">
      <c r="G2064" s="1"/>
      <c r="H2064" s="1"/>
      <c r="I2064" s="1"/>
      <c r="J2064" s="1"/>
      <c r="K2064" s="1"/>
      <c r="L2064" s="1"/>
      <c r="M2064" s="1"/>
      <c r="N2064" s="3"/>
      <c r="O2064" s="3"/>
      <c r="P2064" s="3"/>
      <c r="Q2064" s="3"/>
    </row>
    <row r="2065" spans="7:17">
      <c r="G2065" s="1"/>
      <c r="H2065" s="1"/>
      <c r="I2065" s="1"/>
      <c r="J2065" s="1"/>
      <c r="K2065" s="1"/>
      <c r="L2065" s="1"/>
      <c r="M2065" s="1"/>
      <c r="N2065" s="3"/>
      <c r="O2065" s="3"/>
      <c r="P2065" s="3"/>
      <c r="Q2065" s="3"/>
    </row>
    <row r="2066" spans="7:17">
      <c r="G2066" s="1"/>
      <c r="H2066" s="1"/>
      <c r="I2066" s="1"/>
      <c r="J2066" s="1"/>
      <c r="K2066" s="1"/>
      <c r="L2066" s="1"/>
      <c r="M2066" s="1"/>
      <c r="N2066" s="3"/>
      <c r="O2066" s="3"/>
      <c r="P2066" s="3"/>
      <c r="Q2066" s="3"/>
    </row>
    <row r="2067" spans="7:17">
      <c r="G2067" s="1"/>
      <c r="H2067" s="1"/>
      <c r="I2067" s="1"/>
      <c r="J2067" s="1"/>
      <c r="K2067" s="1"/>
      <c r="L2067" s="1"/>
      <c r="M2067" s="1"/>
      <c r="N2067" s="3"/>
      <c r="O2067" s="3"/>
      <c r="P2067" s="3"/>
      <c r="Q2067" s="3"/>
    </row>
    <row r="2068" spans="7:17">
      <c r="G2068" s="1"/>
      <c r="H2068" s="1"/>
      <c r="I2068" s="1"/>
      <c r="J2068" s="1"/>
      <c r="K2068" s="1"/>
      <c r="L2068" s="1"/>
      <c r="M2068" s="1"/>
      <c r="N2068" s="3"/>
      <c r="O2068" s="3"/>
      <c r="P2068" s="3"/>
      <c r="Q2068" s="3"/>
    </row>
    <row r="2069" spans="7:17">
      <c r="G2069" s="1"/>
      <c r="H2069" s="1"/>
      <c r="I2069" s="1"/>
      <c r="J2069" s="1"/>
      <c r="K2069" s="1"/>
      <c r="L2069" s="1"/>
      <c r="M2069" s="1"/>
      <c r="N2069" s="3"/>
      <c r="O2069" s="3"/>
      <c r="P2069" s="3"/>
      <c r="Q2069" s="3"/>
    </row>
    <row r="2070" spans="7:17">
      <c r="G2070" s="1"/>
      <c r="H2070" s="1"/>
      <c r="I2070" s="1"/>
      <c r="J2070" s="1"/>
      <c r="K2070" s="1"/>
      <c r="L2070" s="1"/>
      <c r="M2070" s="1"/>
      <c r="N2070" s="3"/>
      <c r="O2070" s="3"/>
      <c r="P2070" s="3"/>
      <c r="Q2070" s="3"/>
    </row>
    <row r="2071" spans="7:17">
      <c r="G2071" s="1"/>
      <c r="H2071" s="1"/>
      <c r="I2071" s="1"/>
      <c r="J2071" s="1"/>
      <c r="K2071" s="1"/>
      <c r="L2071" s="1"/>
      <c r="M2071" s="1"/>
      <c r="N2071" s="3"/>
      <c r="O2071" s="3"/>
      <c r="P2071" s="3"/>
      <c r="Q2071" s="3"/>
    </row>
    <row r="2072" spans="7:17">
      <c r="G2072" s="1"/>
      <c r="H2072" s="1"/>
      <c r="I2072" s="1"/>
      <c r="J2072" s="1"/>
      <c r="K2072" s="1"/>
      <c r="L2072" s="1"/>
      <c r="M2072" s="1"/>
      <c r="N2072" s="3"/>
      <c r="O2072" s="3"/>
      <c r="P2072" s="3"/>
      <c r="Q2072" s="3"/>
    </row>
    <row r="2073" spans="7:17">
      <c r="G2073" s="1"/>
      <c r="H2073" s="1"/>
      <c r="I2073" s="1"/>
      <c r="J2073" s="1"/>
      <c r="K2073" s="1"/>
      <c r="L2073" s="1"/>
      <c r="M2073" s="1"/>
      <c r="N2073" s="3"/>
      <c r="O2073" s="3"/>
      <c r="P2073" s="3"/>
      <c r="Q2073" s="3"/>
    </row>
    <row r="2074" spans="7:17">
      <c r="G2074" s="1"/>
      <c r="H2074" s="1"/>
      <c r="I2074" s="1"/>
      <c r="J2074" s="1"/>
      <c r="K2074" s="1"/>
      <c r="L2074" s="1"/>
      <c r="M2074" s="1"/>
      <c r="N2074" s="3"/>
      <c r="O2074" s="3"/>
      <c r="P2074" s="3"/>
      <c r="Q2074" s="3"/>
    </row>
    <row r="2075" spans="7:17">
      <c r="G2075" s="1"/>
      <c r="H2075" s="1"/>
      <c r="I2075" s="1"/>
      <c r="J2075" s="1"/>
      <c r="K2075" s="1"/>
      <c r="L2075" s="1"/>
      <c r="M2075" s="1"/>
      <c r="N2075" s="3"/>
      <c r="O2075" s="3"/>
      <c r="P2075" s="3"/>
      <c r="Q2075" s="3"/>
    </row>
    <row r="2076" spans="7:17">
      <c r="G2076" s="1"/>
      <c r="H2076" s="1"/>
      <c r="I2076" s="1"/>
      <c r="J2076" s="1"/>
      <c r="K2076" s="1"/>
      <c r="L2076" s="1"/>
      <c r="M2076" s="1"/>
      <c r="N2076" s="3"/>
      <c r="O2076" s="3"/>
      <c r="P2076" s="3"/>
      <c r="Q2076" s="3"/>
    </row>
    <row r="2077" spans="7:17">
      <c r="G2077" s="1"/>
      <c r="H2077" s="1"/>
      <c r="I2077" s="1"/>
      <c r="J2077" s="1"/>
      <c r="K2077" s="1"/>
      <c r="L2077" s="1"/>
      <c r="M2077" s="1"/>
      <c r="N2077" s="3"/>
      <c r="O2077" s="3"/>
      <c r="P2077" s="3"/>
      <c r="Q2077" s="3"/>
    </row>
    <row r="2078" spans="7:17">
      <c r="G2078" s="1"/>
      <c r="H2078" s="1"/>
      <c r="I2078" s="1"/>
      <c r="J2078" s="1"/>
      <c r="K2078" s="1"/>
      <c r="L2078" s="1"/>
      <c r="M2078" s="1"/>
      <c r="N2078" s="3"/>
      <c r="O2078" s="3"/>
      <c r="P2078" s="3"/>
      <c r="Q2078" s="3"/>
    </row>
    <row r="2079" spans="7:17">
      <c r="G2079" s="1"/>
      <c r="H2079" s="1"/>
      <c r="I2079" s="1"/>
      <c r="J2079" s="1"/>
      <c r="K2079" s="1"/>
      <c r="L2079" s="1"/>
      <c r="M2079" s="1"/>
      <c r="N2079" s="3"/>
      <c r="O2079" s="3"/>
      <c r="P2079" s="3"/>
      <c r="Q2079" s="3"/>
    </row>
    <row r="2080" spans="7:17">
      <c r="G2080" s="1"/>
      <c r="H2080" s="1"/>
      <c r="I2080" s="1"/>
      <c r="J2080" s="1"/>
      <c r="K2080" s="1"/>
      <c r="L2080" s="1"/>
      <c r="M2080" s="1"/>
      <c r="N2080" s="3"/>
      <c r="O2080" s="3"/>
      <c r="P2080" s="3"/>
      <c r="Q2080" s="3"/>
    </row>
    <row r="2081" spans="7:17">
      <c r="G2081" s="1"/>
      <c r="H2081" s="1"/>
      <c r="I2081" s="1"/>
      <c r="J2081" s="1"/>
      <c r="K2081" s="1"/>
      <c r="L2081" s="1"/>
      <c r="M2081" s="1"/>
      <c r="N2081" s="3"/>
      <c r="O2081" s="3"/>
      <c r="P2081" s="3"/>
      <c r="Q2081" s="3"/>
    </row>
    <row r="2082" spans="7:17">
      <c r="G2082" s="1"/>
      <c r="H2082" s="1"/>
      <c r="I2082" s="1"/>
      <c r="J2082" s="1"/>
      <c r="K2082" s="1"/>
      <c r="L2082" s="1"/>
      <c r="M2082" s="1"/>
      <c r="N2082" s="3"/>
      <c r="O2082" s="3"/>
      <c r="P2082" s="3"/>
      <c r="Q2082" s="3"/>
    </row>
    <row r="2083" spans="7:17">
      <c r="G2083" s="1"/>
      <c r="H2083" s="1"/>
      <c r="I2083" s="1"/>
      <c r="J2083" s="1"/>
      <c r="K2083" s="1"/>
      <c r="L2083" s="1"/>
      <c r="M2083" s="1"/>
      <c r="N2083" s="3"/>
      <c r="O2083" s="3"/>
      <c r="P2083" s="3"/>
      <c r="Q2083" s="3"/>
    </row>
    <row r="2084" spans="7:17">
      <c r="G2084" s="1"/>
      <c r="H2084" s="1"/>
      <c r="I2084" s="1"/>
      <c r="J2084" s="1"/>
      <c r="K2084" s="1"/>
      <c r="L2084" s="1"/>
      <c r="M2084" s="1"/>
      <c r="N2084" s="3"/>
      <c r="O2084" s="3"/>
      <c r="P2084" s="3"/>
      <c r="Q2084" s="3"/>
    </row>
    <row r="2085" spans="7:17">
      <c r="G2085" s="1"/>
      <c r="H2085" s="1"/>
      <c r="I2085" s="1"/>
      <c r="J2085" s="1"/>
      <c r="K2085" s="1"/>
      <c r="L2085" s="1"/>
      <c r="M2085" s="1"/>
      <c r="N2085" s="3"/>
      <c r="O2085" s="3"/>
      <c r="P2085" s="3"/>
      <c r="Q2085" s="3"/>
    </row>
    <row r="2086" spans="7:17">
      <c r="G2086" s="1"/>
      <c r="H2086" s="1"/>
      <c r="I2086" s="1"/>
      <c r="J2086" s="1"/>
      <c r="K2086" s="1"/>
      <c r="L2086" s="1"/>
      <c r="M2086" s="1"/>
      <c r="N2086" s="3"/>
      <c r="O2086" s="3"/>
      <c r="P2086" s="3"/>
      <c r="Q2086" s="3"/>
    </row>
    <row r="2087" spans="7:17">
      <c r="G2087" s="1"/>
      <c r="H2087" s="1"/>
      <c r="I2087" s="1"/>
      <c r="J2087" s="1"/>
      <c r="K2087" s="1"/>
      <c r="L2087" s="1"/>
      <c r="M2087" s="1"/>
      <c r="N2087" s="3"/>
      <c r="O2087" s="3"/>
      <c r="P2087" s="3"/>
      <c r="Q2087" s="3"/>
    </row>
    <row r="2088" spans="7:17">
      <c r="G2088" s="1"/>
      <c r="H2088" s="1"/>
      <c r="I2088" s="1"/>
      <c r="J2088" s="1"/>
      <c r="K2088" s="1"/>
      <c r="L2088" s="1"/>
      <c r="M2088" s="1"/>
      <c r="N2088" s="3"/>
      <c r="O2088" s="3"/>
      <c r="P2088" s="3"/>
      <c r="Q2088" s="3"/>
    </row>
    <row r="2089" spans="7:17">
      <c r="G2089" s="1"/>
      <c r="H2089" s="1"/>
      <c r="I2089" s="1"/>
      <c r="J2089" s="1"/>
      <c r="K2089" s="1"/>
      <c r="L2089" s="1"/>
      <c r="M2089" s="1"/>
      <c r="N2089" s="3"/>
      <c r="O2089" s="3"/>
      <c r="P2089" s="3"/>
      <c r="Q2089" s="3"/>
    </row>
    <row r="2090" spans="7:17">
      <c r="G2090" s="1"/>
      <c r="H2090" s="1"/>
      <c r="I2090" s="1"/>
      <c r="J2090" s="1"/>
      <c r="K2090" s="1"/>
      <c r="L2090" s="1"/>
      <c r="M2090" s="1"/>
      <c r="N2090" s="3"/>
      <c r="O2090" s="3"/>
      <c r="P2090" s="3"/>
      <c r="Q2090" s="3"/>
    </row>
    <row r="2091" spans="7:17">
      <c r="G2091" s="1"/>
      <c r="H2091" s="1"/>
      <c r="I2091" s="1"/>
      <c r="J2091" s="1"/>
      <c r="K2091" s="1"/>
      <c r="L2091" s="1"/>
      <c r="M2091" s="1"/>
      <c r="N2091" s="3"/>
      <c r="O2091" s="3"/>
      <c r="P2091" s="3"/>
      <c r="Q2091" s="3"/>
    </row>
    <row r="2092" spans="7:17">
      <c r="G2092" s="1"/>
      <c r="H2092" s="1"/>
      <c r="I2092" s="1"/>
      <c r="J2092" s="1"/>
      <c r="K2092" s="1"/>
      <c r="L2092" s="1"/>
      <c r="M2092" s="1"/>
      <c r="N2092" s="3"/>
      <c r="O2092" s="3"/>
      <c r="P2092" s="3"/>
      <c r="Q2092" s="3"/>
    </row>
    <row r="2093" spans="7:17">
      <c r="G2093" s="1"/>
      <c r="H2093" s="1"/>
      <c r="I2093" s="1"/>
      <c r="J2093" s="1"/>
      <c r="K2093" s="1"/>
      <c r="L2093" s="1"/>
      <c r="M2093" s="1"/>
      <c r="N2093" s="3"/>
      <c r="O2093" s="3"/>
      <c r="P2093" s="3"/>
      <c r="Q2093" s="3"/>
    </row>
    <row r="2094" spans="7:17">
      <c r="G2094" s="1"/>
      <c r="H2094" s="1"/>
      <c r="I2094" s="1"/>
      <c r="J2094" s="1"/>
      <c r="K2094" s="1"/>
      <c r="L2094" s="1"/>
      <c r="M2094" s="1"/>
      <c r="N2094" s="3"/>
      <c r="O2094" s="3"/>
      <c r="P2094" s="3"/>
      <c r="Q2094" s="3"/>
    </row>
    <row r="2095" spans="7:17">
      <c r="G2095" s="1"/>
      <c r="H2095" s="1"/>
      <c r="I2095" s="1"/>
      <c r="J2095" s="1"/>
      <c r="K2095" s="1"/>
      <c r="L2095" s="1"/>
      <c r="M2095" s="1"/>
      <c r="N2095" s="3"/>
      <c r="O2095" s="3"/>
      <c r="P2095" s="3"/>
      <c r="Q2095" s="3"/>
    </row>
    <row r="2096" spans="7:17">
      <c r="G2096" s="1"/>
      <c r="H2096" s="1"/>
      <c r="I2096" s="1"/>
      <c r="J2096" s="1"/>
      <c r="K2096" s="1"/>
      <c r="L2096" s="1"/>
      <c r="M2096" s="1"/>
      <c r="N2096" s="3"/>
      <c r="O2096" s="3"/>
      <c r="P2096" s="3"/>
      <c r="Q2096" s="3"/>
    </row>
    <row r="2097" spans="7:17">
      <c r="G2097" s="1"/>
      <c r="H2097" s="1"/>
      <c r="I2097" s="1"/>
      <c r="J2097" s="1"/>
      <c r="K2097" s="1"/>
      <c r="L2097" s="1"/>
      <c r="M2097" s="1"/>
      <c r="N2097" s="3"/>
      <c r="O2097" s="3"/>
      <c r="P2097" s="3"/>
      <c r="Q2097" s="3"/>
    </row>
    <row r="2098" spans="7:17">
      <c r="G2098" s="1"/>
      <c r="H2098" s="1"/>
      <c r="I2098" s="1"/>
      <c r="J2098" s="1"/>
      <c r="K2098" s="1"/>
      <c r="L2098" s="1"/>
      <c r="M2098" s="1"/>
      <c r="N2098" s="3"/>
      <c r="O2098" s="3"/>
      <c r="P2098" s="3"/>
      <c r="Q2098" s="3"/>
    </row>
    <row r="2099" spans="7:17">
      <c r="G2099" s="1"/>
      <c r="H2099" s="1"/>
      <c r="I2099" s="1"/>
      <c r="J2099" s="1"/>
      <c r="K2099" s="1"/>
      <c r="L2099" s="1"/>
      <c r="M2099" s="1"/>
      <c r="N2099" s="3"/>
      <c r="O2099" s="3"/>
      <c r="P2099" s="3"/>
      <c r="Q2099" s="3"/>
    </row>
    <row r="2100" spans="7:17">
      <c r="G2100" s="1"/>
      <c r="H2100" s="1"/>
      <c r="I2100" s="1"/>
      <c r="J2100" s="1"/>
      <c r="K2100" s="1"/>
      <c r="L2100" s="1"/>
      <c r="M2100" s="1"/>
      <c r="N2100" s="3"/>
      <c r="O2100" s="3"/>
      <c r="P2100" s="3"/>
      <c r="Q2100" s="3"/>
    </row>
    <row r="2101" spans="7:17">
      <c r="G2101" s="1"/>
      <c r="H2101" s="1"/>
      <c r="I2101" s="1"/>
      <c r="J2101" s="1"/>
      <c r="K2101" s="1"/>
      <c r="L2101" s="1"/>
      <c r="M2101" s="1"/>
      <c r="N2101" s="3"/>
      <c r="O2101" s="3"/>
      <c r="P2101" s="3"/>
      <c r="Q2101" s="3"/>
    </row>
    <row r="2102" spans="7:17">
      <c r="G2102" s="1"/>
      <c r="H2102" s="1"/>
      <c r="I2102" s="1"/>
      <c r="J2102" s="1"/>
      <c r="K2102" s="1"/>
      <c r="L2102" s="1"/>
      <c r="M2102" s="1"/>
      <c r="N2102" s="3"/>
      <c r="O2102" s="3"/>
      <c r="P2102" s="3"/>
      <c r="Q2102" s="3"/>
    </row>
    <row r="2103" spans="7:17">
      <c r="G2103" s="1"/>
      <c r="H2103" s="1"/>
      <c r="I2103" s="1"/>
      <c r="J2103" s="1"/>
      <c r="K2103" s="1"/>
      <c r="L2103" s="1"/>
      <c r="M2103" s="1"/>
      <c r="N2103" s="3"/>
      <c r="O2103" s="3"/>
      <c r="P2103" s="3"/>
      <c r="Q2103" s="3"/>
    </row>
    <row r="2104" spans="7:17">
      <c r="G2104" s="1"/>
      <c r="H2104" s="1"/>
      <c r="I2104" s="1"/>
      <c r="J2104" s="1"/>
      <c r="K2104" s="1"/>
      <c r="L2104" s="1"/>
      <c r="M2104" s="1"/>
      <c r="N2104" s="3"/>
      <c r="O2104" s="3"/>
      <c r="P2104" s="3"/>
      <c r="Q2104" s="3"/>
    </row>
    <row r="2105" spans="7:17">
      <c r="G2105" s="1"/>
      <c r="H2105" s="1"/>
      <c r="I2105" s="1"/>
      <c r="J2105" s="1"/>
      <c r="K2105" s="1"/>
      <c r="L2105" s="1"/>
      <c r="M2105" s="1"/>
      <c r="N2105" s="3"/>
      <c r="O2105" s="3"/>
      <c r="P2105" s="3"/>
      <c r="Q2105" s="3"/>
    </row>
    <row r="2106" spans="7:17">
      <c r="G2106" s="1"/>
      <c r="H2106" s="1"/>
      <c r="I2106" s="1"/>
      <c r="J2106" s="1"/>
      <c r="K2106" s="1"/>
      <c r="L2106" s="1"/>
      <c r="M2106" s="1"/>
      <c r="N2106" s="3"/>
      <c r="O2106" s="3"/>
      <c r="P2106" s="3"/>
      <c r="Q2106" s="3"/>
    </row>
    <row r="2107" spans="7:17">
      <c r="G2107" s="1"/>
      <c r="H2107" s="1"/>
      <c r="I2107" s="1"/>
      <c r="J2107" s="1"/>
      <c r="K2107" s="1"/>
      <c r="L2107" s="1"/>
      <c r="M2107" s="1"/>
      <c r="N2107" s="3"/>
      <c r="O2107" s="3"/>
      <c r="P2107" s="3"/>
      <c r="Q2107" s="3"/>
    </row>
    <row r="2108" spans="7:17">
      <c r="G2108" s="1"/>
      <c r="H2108" s="1"/>
      <c r="I2108" s="1"/>
      <c r="J2108" s="1"/>
      <c r="K2108" s="1"/>
      <c r="L2108" s="1"/>
      <c r="M2108" s="1"/>
      <c r="N2108" s="3"/>
      <c r="O2108" s="3"/>
      <c r="P2108" s="3"/>
      <c r="Q2108" s="3"/>
    </row>
    <row r="2109" spans="7:17">
      <c r="G2109" s="1"/>
      <c r="H2109" s="1"/>
      <c r="I2109" s="1"/>
      <c r="J2109" s="1"/>
      <c r="K2109" s="1"/>
      <c r="L2109" s="1"/>
      <c r="M2109" s="1"/>
      <c r="N2109" s="3"/>
      <c r="O2109" s="3"/>
      <c r="P2109" s="3"/>
      <c r="Q2109" s="3"/>
    </row>
    <row r="2110" spans="7:17">
      <c r="G2110" s="1"/>
      <c r="H2110" s="1"/>
      <c r="I2110" s="1"/>
      <c r="J2110" s="1"/>
      <c r="K2110" s="1"/>
      <c r="L2110" s="1"/>
      <c r="M2110" s="1"/>
      <c r="N2110" s="3"/>
      <c r="O2110" s="3"/>
      <c r="P2110" s="3"/>
      <c r="Q2110" s="3"/>
    </row>
    <row r="2111" spans="7:17">
      <c r="G2111" s="1"/>
      <c r="H2111" s="1"/>
      <c r="I2111" s="1"/>
      <c r="J2111" s="1"/>
      <c r="K2111" s="1"/>
      <c r="L2111" s="1"/>
      <c r="M2111" s="1"/>
      <c r="N2111" s="3"/>
      <c r="O2111" s="3"/>
      <c r="P2111" s="3"/>
      <c r="Q2111" s="3"/>
    </row>
    <row r="2112" spans="7:17">
      <c r="G2112" s="1"/>
      <c r="H2112" s="1"/>
      <c r="I2112" s="1"/>
      <c r="J2112" s="1"/>
      <c r="K2112" s="1"/>
      <c r="L2112" s="1"/>
      <c r="M2112" s="1"/>
      <c r="N2112" s="3"/>
      <c r="O2112" s="3"/>
      <c r="P2112" s="3"/>
      <c r="Q2112" s="3"/>
    </row>
    <row r="2113" spans="7:17">
      <c r="G2113" s="1"/>
      <c r="H2113" s="1"/>
      <c r="I2113" s="1"/>
      <c r="J2113" s="1"/>
      <c r="K2113" s="1"/>
      <c r="L2113" s="1"/>
      <c r="M2113" s="1"/>
      <c r="N2113" s="3"/>
      <c r="O2113" s="3"/>
      <c r="P2113" s="3"/>
      <c r="Q2113" s="3"/>
    </row>
    <row r="2114" spans="7:17">
      <c r="G2114" s="1"/>
      <c r="H2114" s="1"/>
      <c r="I2114" s="1"/>
      <c r="J2114" s="1"/>
      <c r="K2114" s="1"/>
      <c r="L2114" s="1"/>
      <c r="M2114" s="1"/>
      <c r="N2114" s="3"/>
      <c r="O2114" s="3"/>
      <c r="P2114" s="3"/>
      <c r="Q2114" s="3"/>
    </row>
    <row r="2115" spans="7:17">
      <c r="G2115" s="1"/>
      <c r="H2115" s="1"/>
      <c r="I2115" s="1"/>
      <c r="J2115" s="1"/>
      <c r="K2115" s="1"/>
      <c r="L2115" s="1"/>
      <c r="M2115" s="1"/>
      <c r="N2115" s="3"/>
      <c r="O2115" s="3"/>
      <c r="P2115" s="3"/>
      <c r="Q2115" s="3"/>
    </row>
    <row r="2116" spans="7:17">
      <c r="G2116" s="1"/>
      <c r="H2116" s="1"/>
      <c r="I2116" s="1"/>
      <c r="J2116" s="1"/>
      <c r="K2116" s="1"/>
      <c r="L2116" s="1"/>
      <c r="M2116" s="1"/>
      <c r="N2116" s="3"/>
      <c r="O2116" s="3"/>
      <c r="P2116" s="3"/>
      <c r="Q2116" s="3"/>
    </row>
    <row r="2117" spans="7:17">
      <c r="G2117" s="1"/>
      <c r="H2117" s="1"/>
      <c r="I2117" s="1"/>
      <c r="J2117" s="1"/>
      <c r="K2117" s="1"/>
      <c r="L2117" s="1"/>
      <c r="M2117" s="1"/>
      <c r="N2117" s="3"/>
      <c r="O2117" s="3"/>
      <c r="P2117" s="3"/>
      <c r="Q2117" s="3"/>
    </row>
    <row r="2118" spans="7:17">
      <c r="G2118" s="1"/>
      <c r="H2118" s="1"/>
      <c r="I2118" s="1"/>
      <c r="J2118" s="1"/>
      <c r="K2118" s="1"/>
      <c r="L2118" s="1"/>
      <c r="M2118" s="1"/>
      <c r="N2118" s="3"/>
      <c r="O2118" s="3"/>
      <c r="P2118" s="3"/>
      <c r="Q2118" s="3"/>
    </row>
    <row r="2119" spans="7:17">
      <c r="G2119" s="1"/>
      <c r="H2119" s="1"/>
      <c r="I2119" s="1"/>
      <c r="J2119" s="1"/>
      <c r="K2119" s="1"/>
      <c r="L2119" s="1"/>
      <c r="M2119" s="1"/>
      <c r="N2119" s="3"/>
      <c r="O2119" s="3"/>
      <c r="P2119" s="3"/>
      <c r="Q2119" s="3"/>
    </row>
    <row r="2120" spans="7:17">
      <c r="G2120" s="1"/>
      <c r="H2120" s="1"/>
      <c r="I2120" s="1"/>
      <c r="J2120" s="1"/>
      <c r="K2120" s="1"/>
      <c r="L2120" s="1"/>
      <c r="M2120" s="1"/>
      <c r="N2120" s="3"/>
      <c r="O2120" s="3"/>
      <c r="P2120" s="3"/>
      <c r="Q2120" s="3"/>
    </row>
    <row r="2121" spans="7:17">
      <c r="G2121" s="1"/>
      <c r="H2121" s="1"/>
      <c r="I2121" s="1"/>
      <c r="J2121" s="1"/>
      <c r="K2121" s="1"/>
      <c r="L2121" s="1"/>
      <c r="M2121" s="1"/>
      <c r="N2121" s="3"/>
      <c r="O2121" s="3"/>
      <c r="P2121" s="3"/>
      <c r="Q2121" s="3"/>
    </row>
    <row r="2122" spans="7:17">
      <c r="G2122" s="1"/>
      <c r="H2122" s="1"/>
      <c r="I2122" s="1"/>
      <c r="J2122" s="1"/>
      <c r="K2122" s="1"/>
      <c r="L2122" s="1"/>
      <c r="M2122" s="1"/>
      <c r="N2122" s="3"/>
      <c r="O2122" s="3"/>
      <c r="P2122" s="3"/>
      <c r="Q2122" s="3"/>
    </row>
    <row r="2123" spans="7:17">
      <c r="G2123" s="1"/>
      <c r="H2123" s="1"/>
      <c r="I2123" s="1"/>
      <c r="J2123" s="1"/>
      <c r="K2123" s="1"/>
      <c r="L2123" s="1"/>
      <c r="M2123" s="1"/>
      <c r="N2123" s="3"/>
      <c r="O2123" s="3"/>
      <c r="P2123" s="3"/>
      <c r="Q2123" s="3"/>
    </row>
    <row r="2124" spans="7:17">
      <c r="G2124" s="1"/>
      <c r="H2124" s="1"/>
      <c r="I2124" s="1"/>
      <c r="J2124" s="1"/>
      <c r="K2124" s="1"/>
      <c r="L2124" s="1"/>
      <c r="M2124" s="1"/>
      <c r="N2124" s="3"/>
      <c r="O2124" s="3"/>
      <c r="P2124" s="3"/>
      <c r="Q2124" s="3"/>
    </row>
    <row r="2125" spans="7:17">
      <c r="G2125" s="1"/>
      <c r="H2125" s="1"/>
      <c r="I2125" s="1"/>
      <c r="J2125" s="1"/>
      <c r="K2125" s="1"/>
      <c r="L2125" s="1"/>
      <c r="M2125" s="1"/>
      <c r="N2125" s="3"/>
      <c r="O2125" s="3"/>
      <c r="P2125" s="3"/>
      <c r="Q2125" s="3"/>
    </row>
    <row r="2126" spans="7:17">
      <c r="G2126" s="1"/>
      <c r="H2126" s="1"/>
      <c r="I2126" s="1"/>
      <c r="J2126" s="1"/>
      <c r="K2126" s="1"/>
      <c r="L2126" s="1"/>
      <c r="M2126" s="1"/>
      <c r="N2126" s="3"/>
      <c r="O2126" s="3"/>
      <c r="P2126" s="3"/>
      <c r="Q2126" s="3"/>
    </row>
    <row r="2127" spans="7:17">
      <c r="G2127" s="1"/>
      <c r="H2127" s="1"/>
      <c r="I2127" s="1"/>
      <c r="J2127" s="1"/>
      <c r="K2127" s="1"/>
      <c r="L2127" s="1"/>
      <c r="M2127" s="1"/>
      <c r="N2127" s="3"/>
      <c r="O2127" s="3"/>
      <c r="P2127" s="3"/>
      <c r="Q2127" s="3"/>
    </row>
    <row r="2128" spans="7:17">
      <c r="G2128" s="1"/>
      <c r="H2128" s="1"/>
      <c r="I2128" s="1"/>
      <c r="J2128" s="1"/>
      <c r="K2128" s="1"/>
      <c r="L2128" s="1"/>
      <c r="M2128" s="1"/>
      <c r="N2128" s="3"/>
      <c r="O2128" s="3"/>
      <c r="P2128" s="3"/>
      <c r="Q2128" s="3"/>
    </row>
    <row r="2129" spans="7:17">
      <c r="G2129" s="1"/>
      <c r="H2129" s="1"/>
      <c r="I2129" s="1"/>
      <c r="J2129" s="1"/>
      <c r="K2129" s="1"/>
      <c r="L2129" s="1"/>
      <c r="M2129" s="1"/>
      <c r="N2129" s="3"/>
      <c r="O2129" s="3"/>
      <c r="P2129" s="3"/>
      <c r="Q2129" s="3"/>
    </row>
    <row r="2130" spans="7:17">
      <c r="G2130" s="1"/>
      <c r="H2130" s="1"/>
      <c r="I2130" s="1"/>
      <c r="J2130" s="1"/>
      <c r="K2130" s="1"/>
      <c r="L2130" s="1"/>
      <c r="M2130" s="1"/>
      <c r="N2130" s="3"/>
      <c r="O2130" s="3"/>
      <c r="P2130" s="3"/>
      <c r="Q2130" s="3"/>
    </row>
    <row r="2131" spans="7:17">
      <c r="G2131" s="1"/>
      <c r="H2131" s="1"/>
      <c r="I2131" s="1"/>
      <c r="J2131" s="1"/>
      <c r="K2131" s="1"/>
      <c r="L2131" s="1"/>
      <c r="M2131" s="1"/>
      <c r="N2131" s="3"/>
      <c r="O2131" s="3"/>
      <c r="P2131" s="3"/>
      <c r="Q2131" s="3"/>
    </row>
    <row r="2132" spans="7:17">
      <c r="G2132" s="1"/>
      <c r="H2132" s="1"/>
      <c r="I2132" s="1"/>
      <c r="J2132" s="1"/>
      <c r="K2132" s="1"/>
      <c r="L2132" s="1"/>
      <c r="M2132" s="1"/>
      <c r="N2132" s="3"/>
      <c r="O2132" s="3"/>
      <c r="P2132" s="3"/>
      <c r="Q2132" s="3"/>
    </row>
    <row r="2133" spans="7:17">
      <c r="G2133" s="1"/>
      <c r="H2133" s="1"/>
      <c r="I2133" s="1"/>
      <c r="J2133" s="1"/>
      <c r="K2133" s="1"/>
      <c r="L2133" s="1"/>
      <c r="M2133" s="1"/>
      <c r="N2133" s="3"/>
      <c r="O2133" s="3"/>
      <c r="P2133" s="3"/>
      <c r="Q2133" s="3"/>
    </row>
    <row r="2134" spans="7:17">
      <c r="G2134" s="1"/>
      <c r="H2134" s="1"/>
      <c r="I2134" s="1"/>
      <c r="J2134" s="1"/>
      <c r="K2134" s="1"/>
      <c r="L2134" s="1"/>
      <c r="M2134" s="1"/>
      <c r="N2134" s="3"/>
      <c r="O2134" s="3"/>
      <c r="P2134" s="3"/>
      <c r="Q2134" s="3"/>
    </row>
    <row r="2135" spans="7:17">
      <c r="G2135" s="1"/>
      <c r="H2135" s="1"/>
      <c r="I2135" s="1"/>
      <c r="J2135" s="1"/>
      <c r="K2135" s="1"/>
      <c r="L2135" s="1"/>
      <c r="M2135" s="1"/>
      <c r="N2135" s="3"/>
      <c r="O2135" s="3"/>
      <c r="P2135" s="3"/>
      <c r="Q2135" s="3"/>
    </row>
    <row r="2136" spans="7:17">
      <c r="G2136" s="1"/>
      <c r="H2136" s="1"/>
      <c r="I2136" s="1"/>
      <c r="J2136" s="1"/>
      <c r="K2136" s="1"/>
      <c r="L2136" s="1"/>
      <c r="M2136" s="1"/>
      <c r="N2136" s="3"/>
      <c r="O2136" s="3"/>
      <c r="P2136" s="3"/>
      <c r="Q2136" s="3"/>
    </row>
    <row r="2137" spans="7:17">
      <c r="G2137" s="1"/>
      <c r="H2137" s="1"/>
      <c r="I2137" s="1"/>
      <c r="J2137" s="1"/>
      <c r="K2137" s="1"/>
      <c r="L2137" s="1"/>
      <c r="M2137" s="1"/>
      <c r="N2137" s="3"/>
      <c r="O2137" s="3"/>
      <c r="P2137" s="3"/>
      <c r="Q2137" s="3"/>
    </row>
    <row r="2138" spans="7:17">
      <c r="G2138" s="1"/>
      <c r="H2138" s="1"/>
      <c r="I2138" s="1"/>
      <c r="J2138" s="1"/>
      <c r="K2138" s="1"/>
      <c r="L2138" s="1"/>
      <c r="M2138" s="1"/>
      <c r="N2138" s="3"/>
      <c r="O2138" s="3"/>
      <c r="P2138" s="3"/>
      <c r="Q2138" s="3"/>
    </row>
    <row r="2139" spans="7:17">
      <c r="G2139" s="1"/>
      <c r="H2139" s="1"/>
      <c r="I2139" s="1"/>
      <c r="J2139" s="1"/>
      <c r="K2139" s="1"/>
      <c r="L2139" s="1"/>
      <c r="M2139" s="1"/>
      <c r="N2139" s="3"/>
      <c r="O2139" s="3"/>
      <c r="P2139" s="3"/>
      <c r="Q2139" s="3"/>
    </row>
    <row r="2140" spans="7:17">
      <c r="G2140" s="1"/>
      <c r="H2140" s="1"/>
      <c r="I2140" s="1"/>
      <c r="J2140" s="1"/>
      <c r="K2140" s="1"/>
      <c r="L2140" s="1"/>
      <c r="M2140" s="1"/>
      <c r="N2140" s="3"/>
      <c r="O2140" s="3"/>
      <c r="P2140" s="3"/>
      <c r="Q2140" s="3"/>
    </row>
    <row r="2141" spans="7:17">
      <c r="G2141" s="1"/>
      <c r="H2141" s="1"/>
      <c r="I2141" s="1"/>
      <c r="J2141" s="1"/>
      <c r="K2141" s="1"/>
      <c r="L2141" s="1"/>
      <c r="M2141" s="1"/>
      <c r="N2141" s="3"/>
      <c r="O2141" s="3"/>
      <c r="P2141" s="3"/>
      <c r="Q2141" s="3"/>
    </row>
    <row r="2142" spans="7:17">
      <c r="G2142" s="1"/>
      <c r="H2142" s="1"/>
      <c r="I2142" s="1"/>
      <c r="J2142" s="1"/>
      <c r="K2142" s="1"/>
      <c r="L2142" s="1"/>
      <c r="M2142" s="1"/>
      <c r="N2142" s="3"/>
      <c r="O2142" s="3"/>
      <c r="P2142" s="3"/>
      <c r="Q2142" s="3"/>
    </row>
    <row r="2143" spans="7:17">
      <c r="G2143" s="1"/>
      <c r="H2143" s="1"/>
      <c r="I2143" s="1"/>
      <c r="J2143" s="1"/>
      <c r="K2143" s="1"/>
      <c r="L2143" s="1"/>
      <c r="M2143" s="1"/>
      <c r="N2143" s="3"/>
      <c r="O2143" s="3"/>
      <c r="P2143" s="3"/>
      <c r="Q2143" s="3"/>
    </row>
    <row r="2144" spans="7:17">
      <c r="G2144" s="1"/>
      <c r="H2144" s="1"/>
      <c r="I2144" s="1"/>
      <c r="J2144" s="1"/>
      <c r="K2144" s="1"/>
      <c r="L2144" s="1"/>
      <c r="M2144" s="1"/>
      <c r="N2144" s="3"/>
      <c r="O2144" s="3"/>
      <c r="P2144" s="3"/>
      <c r="Q2144" s="3"/>
    </row>
    <row r="2145" spans="7:17">
      <c r="G2145" s="1"/>
      <c r="H2145" s="1"/>
      <c r="I2145" s="1"/>
      <c r="J2145" s="1"/>
      <c r="K2145" s="1"/>
      <c r="L2145" s="1"/>
      <c r="M2145" s="1"/>
      <c r="N2145" s="3"/>
      <c r="O2145" s="3"/>
      <c r="P2145" s="3"/>
      <c r="Q2145" s="3"/>
    </row>
    <row r="2146" spans="7:17">
      <c r="G2146" s="1"/>
      <c r="H2146" s="1"/>
      <c r="I2146" s="1"/>
      <c r="J2146" s="1"/>
      <c r="K2146" s="1"/>
      <c r="L2146" s="1"/>
      <c r="M2146" s="1"/>
      <c r="N2146" s="3"/>
      <c r="O2146" s="3"/>
      <c r="P2146" s="3"/>
      <c r="Q2146" s="3"/>
    </row>
    <row r="2147" spans="7:17">
      <c r="G2147" s="1"/>
      <c r="H2147" s="1"/>
      <c r="I2147" s="1"/>
      <c r="J2147" s="1"/>
      <c r="K2147" s="1"/>
      <c r="L2147" s="1"/>
      <c r="M2147" s="1"/>
      <c r="N2147" s="3"/>
      <c r="O2147" s="3"/>
      <c r="P2147" s="3"/>
      <c r="Q2147" s="3"/>
    </row>
    <row r="2148" spans="7:17">
      <c r="G2148" s="1"/>
      <c r="H2148" s="1"/>
      <c r="I2148" s="1"/>
      <c r="J2148" s="1"/>
      <c r="K2148" s="1"/>
      <c r="L2148" s="1"/>
      <c r="M2148" s="1"/>
      <c r="N2148" s="3"/>
      <c r="O2148" s="3"/>
      <c r="P2148" s="3"/>
      <c r="Q2148" s="3"/>
    </row>
    <row r="2149" spans="7:17">
      <c r="G2149" s="1"/>
      <c r="H2149" s="1"/>
      <c r="I2149" s="1"/>
      <c r="J2149" s="1"/>
      <c r="K2149" s="1"/>
      <c r="L2149" s="1"/>
      <c r="M2149" s="1"/>
      <c r="N2149" s="3"/>
      <c r="O2149" s="3"/>
      <c r="P2149" s="3"/>
      <c r="Q2149" s="3"/>
    </row>
    <row r="2150" spans="7:17">
      <c r="G2150" s="1"/>
      <c r="H2150" s="1"/>
      <c r="I2150" s="1"/>
      <c r="J2150" s="1"/>
      <c r="K2150" s="1"/>
      <c r="L2150" s="1"/>
      <c r="M2150" s="1"/>
      <c r="N2150" s="3"/>
      <c r="O2150" s="3"/>
      <c r="P2150" s="3"/>
      <c r="Q2150" s="3"/>
    </row>
    <row r="2151" spans="7:17">
      <c r="G2151" s="1"/>
      <c r="H2151" s="1"/>
      <c r="I2151" s="1"/>
      <c r="J2151" s="1"/>
      <c r="K2151" s="1"/>
      <c r="L2151" s="1"/>
      <c r="M2151" s="1"/>
      <c r="N2151" s="3"/>
      <c r="O2151" s="3"/>
      <c r="P2151" s="3"/>
      <c r="Q2151" s="3"/>
    </row>
    <row r="2152" spans="7:17">
      <c r="G2152" s="1"/>
      <c r="H2152" s="1"/>
      <c r="I2152" s="1"/>
      <c r="J2152" s="1"/>
      <c r="K2152" s="1"/>
      <c r="L2152" s="1"/>
      <c r="M2152" s="1"/>
      <c r="N2152" s="3"/>
      <c r="O2152" s="3"/>
      <c r="P2152" s="3"/>
      <c r="Q2152" s="3"/>
    </row>
    <row r="2153" spans="7:17">
      <c r="G2153" s="1"/>
      <c r="H2153" s="1"/>
      <c r="I2153" s="1"/>
      <c r="J2153" s="1"/>
      <c r="K2153" s="1"/>
      <c r="L2153" s="1"/>
      <c r="M2153" s="1"/>
      <c r="N2153" s="3"/>
      <c r="O2153" s="3"/>
      <c r="P2153" s="3"/>
      <c r="Q2153" s="3"/>
    </row>
    <row r="2154" spans="7:17">
      <c r="G2154" s="1"/>
      <c r="H2154" s="1"/>
      <c r="I2154" s="1"/>
      <c r="J2154" s="1"/>
      <c r="K2154" s="1"/>
      <c r="L2154" s="1"/>
      <c r="M2154" s="1"/>
      <c r="N2154" s="3"/>
      <c r="O2154" s="3"/>
      <c r="P2154" s="3"/>
      <c r="Q2154" s="3"/>
    </row>
    <row r="2155" spans="7:17">
      <c r="G2155" s="1"/>
      <c r="H2155" s="1"/>
      <c r="I2155" s="1"/>
      <c r="J2155" s="1"/>
      <c r="K2155" s="1"/>
      <c r="L2155" s="1"/>
      <c r="M2155" s="1"/>
      <c r="N2155" s="3"/>
      <c r="O2155" s="3"/>
      <c r="P2155" s="3"/>
      <c r="Q2155" s="3"/>
    </row>
    <row r="2156" spans="7:17">
      <c r="G2156" s="1"/>
      <c r="H2156" s="1"/>
      <c r="I2156" s="1"/>
      <c r="J2156" s="1"/>
      <c r="K2156" s="1"/>
      <c r="L2156" s="1"/>
      <c r="M2156" s="1"/>
      <c r="N2156" s="3"/>
      <c r="O2156" s="3"/>
      <c r="P2156" s="3"/>
      <c r="Q2156" s="3"/>
    </row>
    <row r="2157" spans="7:17">
      <c r="G2157" s="1"/>
      <c r="H2157" s="1"/>
      <c r="I2157" s="1"/>
      <c r="J2157" s="1"/>
      <c r="K2157" s="1"/>
      <c r="L2157" s="1"/>
      <c r="M2157" s="1"/>
      <c r="N2157" s="3"/>
      <c r="O2157" s="3"/>
      <c r="P2157" s="3"/>
      <c r="Q2157" s="3"/>
    </row>
    <row r="2158" spans="7:17">
      <c r="G2158" s="1"/>
      <c r="H2158" s="1"/>
      <c r="I2158" s="1"/>
      <c r="J2158" s="1"/>
      <c r="K2158" s="1"/>
      <c r="L2158" s="1"/>
      <c r="M2158" s="1"/>
      <c r="N2158" s="3"/>
      <c r="O2158" s="3"/>
      <c r="P2158" s="3"/>
      <c r="Q2158" s="3"/>
    </row>
    <row r="2159" spans="7:17">
      <c r="G2159" s="1"/>
      <c r="H2159" s="1"/>
      <c r="I2159" s="1"/>
      <c r="J2159" s="1"/>
      <c r="K2159" s="1"/>
      <c r="L2159" s="1"/>
      <c r="M2159" s="1"/>
      <c r="N2159" s="3"/>
      <c r="O2159" s="3"/>
      <c r="P2159" s="3"/>
      <c r="Q2159" s="3"/>
    </row>
    <row r="2160" spans="7:17">
      <c r="G2160" s="1"/>
      <c r="H2160" s="1"/>
      <c r="I2160" s="1"/>
      <c r="J2160" s="1"/>
      <c r="K2160" s="1"/>
      <c r="L2160" s="1"/>
      <c r="M2160" s="1"/>
      <c r="N2160" s="3"/>
      <c r="O2160" s="3"/>
      <c r="P2160" s="3"/>
      <c r="Q2160" s="3"/>
    </row>
    <row r="2161" spans="7:17">
      <c r="G2161" s="1"/>
      <c r="H2161" s="1"/>
      <c r="I2161" s="1"/>
      <c r="J2161" s="1"/>
      <c r="K2161" s="1"/>
      <c r="L2161" s="1"/>
      <c r="M2161" s="1"/>
      <c r="N2161" s="3"/>
      <c r="O2161" s="3"/>
      <c r="P2161" s="3"/>
      <c r="Q2161" s="3"/>
    </row>
    <row r="2162" spans="7:17">
      <c r="G2162" s="1"/>
      <c r="H2162" s="1"/>
      <c r="I2162" s="1"/>
      <c r="J2162" s="1"/>
      <c r="K2162" s="1"/>
      <c r="L2162" s="1"/>
      <c r="M2162" s="1"/>
      <c r="N2162" s="3"/>
      <c r="O2162" s="3"/>
      <c r="P2162" s="3"/>
      <c r="Q2162" s="3"/>
    </row>
    <row r="2163" spans="7:17">
      <c r="G2163" s="1"/>
      <c r="H2163" s="1"/>
      <c r="I2163" s="1"/>
      <c r="J2163" s="1"/>
      <c r="K2163" s="1"/>
      <c r="L2163" s="1"/>
      <c r="M2163" s="1"/>
      <c r="N2163" s="3"/>
      <c r="O2163" s="3"/>
      <c r="P2163" s="3"/>
      <c r="Q2163" s="3"/>
    </row>
    <row r="2164" spans="7:17">
      <c r="G2164" s="1"/>
      <c r="H2164" s="1"/>
      <c r="I2164" s="1"/>
      <c r="J2164" s="1"/>
      <c r="K2164" s="1"/>
      <c r="L2164" s="1"/>
      <c r="M2164" s="1"/>
      <c r="N2164" s="3"/>
      <c r="O2164" s="3"/>
      <c r="P2164" s="3"/>
      <c r="Q2164" s="3"/>
    </row>
    <row r="2165" spans="7:17">
      <c r="G2165" s="1"/>
      <c r="H2165" s="1"/>
      <c r="I2165" s="1"/>
      <c r="J2165" s="1"/>
      <c r="K2165" s="1"/>
      <c r="L2165" s="1"/>
      <c r="M2165" s="1"/>
      <c r="N2165" s="3"/>
      <c r="O2165" s="3"/>
      <c r="P2165" s="3"/>
      <c r="Q2165" s="3"/>
    </row>
    <row r="2166" spans="7:17">
      <c r="G2166" s="1"/>
      <c r="H2166" s="1"/>
      <c r="I2166" s="1"/>
      <c r="J2166" s="1"/>
      <c r="K2166" s="1"/>
      <c r="L2166" s="1"/>
      <c r="M2166" s="1"/>
      <c r="N2166" s="3"/>
      <c r="O2166" s="3"/>
      <c r="P2166" s="3"/>
      <c r="Q2166" s="3"/>
    </row>
    <row r="2167" spans="7:17">
      <c r="G2167" s="1"/>
      <c r="H2167" s="1"/>
      <c r="I2167" s="1"/>
      <c r="J2167" s="1"/>
      <c r="K2167" s="1"/>
      <c r="L2167" s="1"/>
      <c r="M2167" s="1"/>
      <c r="N2167" s="3"/>
      <c r="O2167" s="3"/>
      <c r="P2167" s="3"/>
      <c r="Q2167" s="3"/>
    </row>
    <row r="2168" spans="7:17">
      <c r="G2168" s="1"/>
      <c r="H2168" s="1"/>
      <c r="I2168" s="1"/>
      <c r="J2168" s="1"/>
      <c r="K2168" s="1"/>
      <c r="L2168" s="1"/>
      <c r="M2168" s="1"/>
      <c r="N2168" s="3"/>
      <c r="O2168" s="3"/>
      <c r="P2168" s="3"/>
      <c r="Q2168" s="3"/>
    </row>
    <row r="2169" spans="7:17">
      <c r="G2169" s="1"/>
      <c r="H2169" s="1"/>
      <c r="I2169" s="1"/>
      <c r="J2169" s="1"/>
      <c r="K2169" s="1"/>
      <c r="L2169" s="1"/>
      <c r="M2169" s="1"/>
      <c r="N2169" s="3"/>
      <c r="O2169" s="3"/>
      <c r="P2169" s="3"/>
      <c r="Q2169" s="3"/>
    </row>
    <row r="2170" spans="7:17">
      <c r="G2170" s="1"/>
      <c r="H2170" s="1"/>
      <c r="I2170" s="1"/>
      <c r="J2170" s="1"/>
      <c r="K2170" s="1"/>
      <c r="L2170" s="1"/>
      <c r="M2170" s="1"/>
      <c r="N2170" s="3"/>
      <c r="O2170" s="3"/>
      <c r="P2170" s="3"/>
      <c r="Q2170" s="3"/>
    </row>
    <row r="2171" spans="7:17">
      <c r="G2171" s="1"/>
      <c r="H2171" s="1"/>
      <c r="I2171" s="1"/>
      <c r="J2171" s="1"/>
      <c r="K2171" s="1"/>
      <c r="L2171" s="1"/>
      <c r="M2171" s="1"/>
      <c r="N2171" s="3"/>
      <c r="O2171" s="3"/>
      <c r="P2171" s="3"/>
      <c r="Q2171" s="3"/>
    </row>
    <row r="2172" spans="7:17">
      <c r="G2172" s="1"/>
      <c r="H2172" s="1"/>
      <c r="I2172" s="1"/>
      <c r="J2172" s="1"/>
      <c r="K2172" s="1"/>
      <c r="L2172" s="1"/>
      <c r="M2172" s="1"/>
      <c r="N2172" s="3"/>
      <c r="O2172" s="3"/>
      <c r="P2172" s="3"/>
      <c r="Q2172" s="3"/>
    </row>
    <row r="2173" spans="7:17">
      <c r="G2173" s="1"/>
      <c r="H2173" s="1"/>
      <c r="I2173" s="1"/>
      <c r="J2173" s="1"/>
      <c r="K2173" s="1"/>
      <c r="L2173" s="1"/>
      <c r="M2173" s="1"/>
      <c r="N2173" s="3"/>
      <c r="O2173" s="3"/>
      <c r="P2173" s="3"/>
      <c r="Q2173" s="3"/>
    </row>
    <row r="2174" spans="7:17">
      <c r="G2174" s="1"/>
      <c r="H2174" s="1"/>
      <c r="I2174" s="1"/>
      <c r="J2174" s="1"/>
      <c r="K2174" s="1"/>
      <c r="L2174" s="1"/>
      <c r="M2174" s="1"/>
      <c r="N2174" s="3"/>
      <c r="O2174" s="3"/>
      <c r="P2174" s="3"/>
      <c r="Q2174" s="3"/>
    </row>
    <row r="2175" spans="7:17">
      <c r="G2175" s="1"/>
      <c r="H2175" s="1"/>
      <c r="I2175" s="1"/>
      <c r="J2175" s="1"/>
      <c r="K2175" s="1"/>
      <c r="L2175" s="1"/>
      <c r="M2175" s="1"/>
      <c r="N2175" s="3"/>
      <c r="O2175" s="3"/>
      <c r="P2175" s="3"/>
      <c r="Q2175" s="3"/>
    </row>
    <row r="2176" spans="7:17">
      <c r="G2176" s="1"/>
      <c r="H2176" s="1"/>
      <c r="I2176" s="1"/>
      <c r="J2176" s="1"/>
      <c r="K2176" s="1"/>
      <c r="L2176" s="1"/>
      <c r="M2176" s="1"/>
      <c r="N2176" s="3"/>
      <c r="O2176" s="3"/>
      <c r="P2176" s="3"/>
      <c r="Q2176" s="3"/>
    </row>
    <row r="2177" spans="7:17">
      <c r="G2177" s="1"/>
      <c r="H2177" s="1"/>
      <c r="I2177" s="1"/>
      <c r="J2177" s="1"/>
      <c r="K2177" s="1"/>
      <c r="L2177" s="1"/>
      <c r="M2177" s="1"/>
      <c r="N2177" s="3"/>
      <c r="O2177" s="3"/>
      <c r="P2177" s="3"/>
      <c r="Q2177" s="3"/>
    </row>
    <row r="2178" spans="7:17">
      <c r="G2178" s="1"/>
      <c r="H2178" s="1"/>
      <c r="I2178" s="1"/>
      <c r="J2178" s="1"/>
      <c r="K2178" s="1"/>
      <c r="L2178" s="1"/>
      <c r="M2178" s="1"/>
      <c r="N2178" s="3"/>
      <c r="O2178" s="3"/>
      <c r="P2178" s="3"/>
      <c r="Q2178" s="3"/>
    </row>
    <row r="2179" spans="7:17">
      <c r="G2179" s="1"/>
      <c r="H2179" s="1"/>
      <c r="I2179" s="1"/>
      <c r="J2179" s="1"/>
      <c r="K2179" s="1"/>
      <c r="L2179" s="1"/>
      <c r="M2179" s="1"/>
      <c r="N2179" s="3"/>
      <c r="O2179" s="3"/>
      <c r="P2179" s="3"/>
      <c r="Q2179" s="3"/>
    </row>
    <row r="2180" spans="7:17">
      <c r="G2180" s="1"/>
      <c r="H2180" s="1"/>
      <c r="I2180" s="1"/>
      <c r="J2180" s="1"/>
      <c r="K2180" s="1"/>
      <c r="L2180" s="1"/>
      <c r="M2180" s="1"/>
      <c r="N2180" s="3"/>
      <c r="O2180" s="3"/>
      <c r="P2180" s="3"/>
      <c r="Q2180" s="3"/>
    </row>
    <row r="2181" spans="7:17">
      <c r="G2181" s="1"/>
      <c r="H2181" s="1"/>
      <c r="I2181" s="1"/>
      <c r="J2181" s="1"/>
      <c r="K2181" s="1"/>
      <c r="L2181" s="1"/>
      <c r="M2181" s="1"/>
      <c r="N2181" s="3"/>
      <c r="O2181" s="3"/>
      <c r="P2181" s="3"/>
      <c r="Q2181" s="3"/>
    </row>
    <row r="2182" spans="7:17">
      <c r="G2182" s="1"/>
      <c r="H2182" s="1"/>
      <c r="I2182" s="1"/>
      <c r="J2182" s="1"/>
      <c r="K2182" s="1"/>
      <c r="L2182" s="1"/>
      <c r="M2182" s="1"/>
      <c r="N2182" s="3"/>
      <c r="O2182" s="3"/>
      <c r="P2182" s="3"/>
      <c r="Q2182" s="3"/>
    </row>
    <row r="2183" spans="7:17">
      <c r="G2183" s="1"/>
      <c r="H2183" s="1"/>
      <c r="I2183" s="1"/>
      <c r="J2183" s="1"/>
      <c r="K2183" s="1"/>
      <c r="L2183" s="1"/>
      <c r="M2183" s="1"/>
      <c r="N2183" s="3"/>
      <c r="O2183" s="3"/>
      <c r="P2183" s="3"/>
      <c r="Q2183" s="3"/>
    </row>
    <row r="2184" spans="7:17">
      <c r="G2184" s="1"/>
      <c r="H2184" s="1"/>
      <c r="I2184" s="1"/>
      <c r="J2184" s="1"/>
      <c r="K2184" s="1"/>
      <c r="L2184" s="1"/>
      <c r="M2184" s="1"/>
      <c r="N2184" s="3"/>
      <c r="O2184" s="3"/>
      <c r="P2184" s="3"/>
      <c r="Q2184" s="3"/>
    </row>
    <row r="2185" spans="7:17">
      <c r="G2185" s="1"/>
      <c r="H2185" s="1"/>
      <c r="I2185" s="1"/>
      <c r="J2185" s="1"/>
      <c r="K2185" s="1"/>
      <c r="L2185" s="1"/>
      <c r="M2185" s="1"/>
      <c r="N2185" s="3"/>
      <c r="O2185" s="3"/>
      <c r="P2185" s="3"/>
      <c r="Q2185" s="3"/>
    </row>
    <row r="2186" spans="7:17">
      <c r="G2186" s="1"/>
      <c r="H2186" s="1"/>
      <c r="I2186" s="1"/>
      <c r="J2186" s="1"/>
      <c r="K2186" s="1"/>
      <c r="L2186" s="1"/>
      <c r="M2186" s="1"/>
      <c r="N2186" s="3"/>
      <c r="O2186" s="3"/>
      <c r="P2186" s="3"/>
      <c r="Q2186" s="3"/>
    </row>
    <row r="2187" spans="7:17">
      <c r="G2187" s="1"/>
      <c r="H2187" s="1"/>
      <c r="I2187" s="1"/>
      <c r="J2187" s="1"/>
      <c r="K2187" s="1"/>
      <c r="L2187" s="1"/>
      <c r="M2187" s="1"/>
      <c r="N2187" s="3"/>
      <c r="O2187" s="3"/>
      <c r="P2187" s="3"/>
      <c r="Q2187" s="3"/>
    </row>
    <row r="2188" spans="7:17">
      <c r="G2188" s="1"/>
      <c r="H2188" s="1"/>
      <c r="I2188" s="1"/>
      <c r="J2188" s="1"/>
      <c r="K2188" s="1"/>
      <c r="L2188" s="1"/>
      <c r="M2188" s="1"/>
      <c r="N2188" s="3"/>
      <c r="O2188" s="3"/>
      <c r="P2188" s="3"/>
      <c r="Q2188" s="3"/>
    </row>
    <row r="2189" spans="7:17">
      <c r="G2189" s="1"/>
      <c r="H2189" s="1"/>
      <c r="I2189" s="1"/>
      <c r="J2189" s="1"/>
      <c r="K2189" s="1"/>
      <c r="L2189" s="1"/>
      <c r="M2189" s="1"/>
      <c r="N2189" s="3"/>
      <c r="O2189" s="3"/>
      <c r="P2189" s="3"/>
      <c r="Q2189" s="3"/>
    </row>
    <row r="2190" spans="7:17">
      <c r="G2190" s="1"/>
      <c r="H2190" s="1"/>
      <c r="I2190" s="1"/>
      <c r="J2190" s="1"/>
      <c r="K2190" s="1"/>
      <c r="L2190" s="1"/>
      <c r="M2190" s="1"/>
      <c r="N2190" s="3"/>
      <c r="O2190" s="3"/>
      <c r="P2190" s="3"/>
      <c r="Q2190" s="3"/>
    </row>
    <row r="2191" spans="7:17">
      <c r="G2191" s="1"/>
      <c r="H2191" s="1"/>
      <c r="I2191" s="1"/>
      <c r="J2191" s="1"/>
      <c r="K2191" s="1"/>
      <c r="L2191" s="1"/>
      <c r="M2191" s="1"/>
      <c r="N2191" s="3"/>
      <c r="O2191" s="3"/>
      <c r="P2191" s="3"/>
      <c r="Q2191" s="3"/>
    </row>
    <row r="2192" spans="7:17">
      <c r="G2192" s="1"/>
      <c r="H2192" s="1"/>
      <c r="I2192" s="1"/>
      <c r="J2192" s="1"/>
      <c r="K2192" s="1"/>
      <c r="L2192" s="1"/>
      <c r="M2192" s="1"/>
      <c r="N2192" s="3"/>
      <c r="O2192" s="3"/>
      <c r="P2192" s="3"/>
      <c r="Q2192" s="3"/>
    </row>
    <row r="2193" spans="7:17">
      <c r="G2193" s="1"/>
      <c r="H2193" s="1"/>
      <c r="I2193" s="1"/>
      <c r="J2193" s="1"/>
      <c r="K2193" s="1"/>
      <c r="L2193" s="1"/>
      <c r="M2193" s="1"/>
      <c r="N2193" s="3"/>
      <c r="O2193" s="3"/>
      <c r="P2193" s="3"/>
      <c r="Q2193" s="3"/>
    </row>
    <row r="2194" spans="7:17">
      <c r="G2194" s="1"/>
      <c r="H2194" s="1"/>
      <c r="I2194" s="1"/>
      <c r="J2194" s="1"/>
      <c r="K2194" s="1"/>
      <c r="L2194" s="1"/>
      <c r="M2194" s="1"/>
      <c r="N2194" s="3"/>
      <c r="O2194" s="3"/>
      <c r="P2194" s="3"/>
      <c r="Q2194" s="3"/>
    </row>
    <row r="2195" spans="7:17">
      <c r="G2195" s="1"/>
      <c r="H2195" s="1"/>
      <c r="I2195" s="1"/>
      <c r="J2195" s="1"/>
      <c r="K2195" s="1"/>
      <c r="L2195" s="1"/>
      <c r="M2195" s="1"/>
      <c r="N2195" s="3"/>
      <c r="O2195" s="3"/>
      <c r="P2195" s="3"/>
      <c r="Q2195" s="3"/>
    </row>
    <row r="2196" spans="7:17">
      <c r="G2196" s="1"/>
      <c r="H2196" s="1"/>
      <c r="I2196" s="1"/>
      <c r="J2196" s="1"/>
      <c r="K2196" s="1"/>
      <c r="L2196" s="1"/>
      <c r="M2196" s="1"/>
      <c r="N2196" s="3"/>
      <c r="O2196" s="3"/>
      <c r="P2196" s="3"/>
      <c r="Q2196" s="3"/>
    </row>
    <row r="2197" spans="7:17">
      <c r="G2197" s="1"/>
      <c r="H2197" s="1"/>
      <c r="I2197" s="1"/>
      <c r="J2197" s="1"/>
      <c r="K2197" s="1"/>
      <c r="L2197" s="1"/>
      <c r="M2197" s="1"/>
      <c r="N2197" s="3"/>
      <c r="O2197" s="3"/>
      <c r="P2197" s="3"/>
      <c r="Q2197" s="3"/>
    </row>
    <row r="2198" spans="7:17">
      <c r="G2198" s="1"/>
      <c r="H2198" s="1"/>
      <c r="I2198" s="1"/>
      <c r="J2198" s="1"/>
      <c r="K2198" s="1"/>
      <c r="L2198" s="1"/>
      <c r="M2198" s="1"/>
      <c r="N2198" s="3"/>
      <c r="O2198" s="3"/>
      <c r="P2198" s="3"/>
      <c r="Q2198" s="3"/>
    </row>
    <row r="2199" spans="7:17">
      <c r="G2199" s="1"/>
      <c r="H2199" s="1"/>
      <c r="I2199" s="1"/>
      <c r="J2199" s="1"/>
      <c r="K2199" s="1"/>
      <c r="L2199" s="1"/>
      <c r="M2199" s="1"/>
      <c r="N2199" s="3"/>
      <c r="O2199" s="3"/>
      <c r="P2199" s="3"/>
      <c r="Q2199" s="3"/>
    </row>
    <row r="2200" spans="7:17">
      <c r="G2200" s="1"/>
      <c r="H2200" s="1"/>
      <c r="I2200" s="1"/>
      <c r="J2200" s="1"/>
      <c r="K2200" s="1"/>
      <c r="L2200" s="1"/>
      <c r="M2200" s="1"/>
      <c r="N2200" s="3"/>
      <c r="O2200" s="3"/>
      <c r="P2200" s="3"/>
      <c r="Q2200" s="3"/>
    </row>
    <row r="2201" spans="7:17">
      <c r="G2201" s="1"/>
      <c r="H2201" s="1"/>
      <c r="I2201" s="1"/>
      <c r="J2201" s="1"/>
      <c r="K2201" s="1"/>
      <c r="L2201" s="1"/>
      <c r="M2201" s="1"/>
      <c r="N2201" s="3"/>
      <c r="O2201" s="3"/>
      <c r="P2201" s="3"/>
      <c r="Q2201" s="3"/>
    </row>
    <row r="2202" spans="7:17">
      <c r="G2202" s="1"/>
      <c r="H2202" s="1"/>
      <c r="I2202" s="1"/>
      <c r="J2202" s="1"/>
      <c r="K2202" s="1"/>
      <c r="L2202" s="1"/>
      <c r="M2202" s="1"/>
      <c r="N2202" s="3"/>
      <c r="O2202" s="3"/>
      <c r="P2202" s="3"/>
      <c r="Q2202" s="3"/>
    </row>
    <row r="2203" spans="7:17">
      <c r="G2203" s="1"/>
      <c r="H2203" s="1"/>
      <c r="I2203" s="1"/>
      <c r="J2203" s="1"/>
      <c r="K2203" s="1"/>
      <c r="L2203" s="1"/>
      <c r="M2203" s="1"/>
      <c r="N2203" s="3"/>
      <c r="O2203" s="3"/>
      <c r="P2203" s="3"/>
      <c r="Q2203" s="3"/>
    </row>
    <row r="2204" spans="7:17">
      <c r="G2204" s="1"/>
      <c r="H2204" s="1"/>
      <c r="I2204" s="1"/>
      <c r="J2204" s="1"/>
      <c r="K2204" s="1"/>
      <c r="L2204" s="1"/>
      <c r="M2204" s="1"/>
      <c r="N2204" s="3"/>
      <c r="O2204" s="3"/>
      <c r="P2204" s="3"/>
      <c r="Q2204" s="3"/>
    </row>
    <row r="2205" spans="7:17">
      <c r="G2205" s="1"/>
      <c r="H2205" s="1"/>
      <c r="I2205" s="1"/>
      <c r="J2205" s="1"/>
      <c r="K2205" s="1"/>
      <c r="L2205" s="1"/>
      <c r="M2205" s="1"/>
      <c r="N2205" s="3"/>
      <c r="O2205" s="3"/>
      <c r="P2205" s="3"/>
      <c r="Q2205" s="3"/>
    </row>
    <row r="2206" spans="7:17">
      <c r="G2206" s="1"/>
      <c r="H2206" s="1"/>
      <c r="I2206" s="1"/>
      <c r="J2206" s="1"/>
      <c r="K2206" s="1"/>
      <c r="L2206" s="1"/>
      <c r="M2206" s="1"/>
      <c r="N2206" s="3"/>
      <c r="O2206" s="3"/>
      <c r="P2206" s="3"/>
      <c r="Q2206" s="3"/>
    </row>
    <row r="2207" spans="7:17">
      <c r="G2207" s="1"/>
      <c r="H2207" s="1"/>
      <c r="I2207" s="1"/>
      <c r="J2207" s="1"/>
      <c r="K2207" s="1"/>
      <c r="L2207" s="1"/>
      <c r="M2207" s="1"/>
      <c r="N2207" s="3"/>
      <c r="O2207" s="3"/>
      <c r="P2207" s="3"/>
      <c r="Q2207" s="3"/>
    </row>
    <row r="2208" spans="7:17">
      <c r="G2208" s="1"/>
      <c r="H2208" s="1"/>
      <c r="I2208" s="1"/>
      <c r="J2208" s="1"/>
      <c r="K2208" s="1"/>
      <c r="L2208" s="1"/>
      <c r="M2208" s="1"/>
      <c r="N2208" s="3"/>
      <c r="O2208" s="3"/>
      <c r="P2208" s="3"/>
      <c r="Q2208" s="3"/>
    </row>
    <row r="2209" spans="7:17">
      <c r="G2209" s="1"/>
      <c r="H2209" s="1"/>
      <c r="I2209" s="1"/>
      <c r="J2209" s="1"/>
      <c r="K2209" s="1"/>
      <c r="L2209" s="1"/>
      <c r="M2209" s="1"/>
      <c r="N2209" s="3"/>
      <c r="O2209" s="3"/>
      <c r="P2209" s="3"/>
      <c r="Q2209" s="3"/>
    </row>
    <row r="2210" spans="7:17">
      <c r="G2210" s="1"/>
      <c r="H2210" s="1"/>
      <c r="I2210" s="1"/>
      <c r="J2210" s="1"/>
      <c r="K2210" s="1"/>
      <c r="L2210" s="1"/>
      <c r="M2210" s="1"/>
      <c r="N2210" s="3"/>
      <c r="O2210" s="3"/>
      <c r="P2210" s="3"/>
      <c r="Q2210" s="3"/>
    </row>
    <row r="2211" spans="7:17">
      <c r="G2211" s="1"/>
      <c r="H2211" s="1"/>
      <c r="I2211" s="1"/>
      <c r="J2211" s="1"/>
      <c r="K2211" s="1"/>
      <c r="L2211" s="1"/>
      <c r="M2211" s="1"/>
      <c r="N2211" s="3"/>
      <c r="O2211" s="3"/>
      <c r="P2211" s="3"/>
      <c r="Q2211" s="3"/>
    </row>
    <row r="2212" spans="7:17">
      <c r="G2212" s="1"/>
      <c r="H2212" s="1"/>
      <c r="I2212" s="1"/>
      <c r="J2212" s="1"/>
      <c r="K2212" s="1"/>
      <c r="L2212" s="1"/>
      <c r="M2212" s="1"/>
      <c r="N2212" s="3"/>
      <c r="O2212" s="3"/>
      <c r="P2212" s="3"/>
      <c r="Q2212" s="3"/>
    </row>
    <row r="2213" spans="7:17">
      <c r="G2213" s="1"/>
      <c r="H2213" s="1"/>
      <c r="I2213" s="1"/>
      <c r="J2213" s="1"/>
      <c r="K2213" s="1"/>
      <c r="L2213" s="1"/>
      <c r="M2213" s="1"/>
      <c r="N2213" s="3"/>
      <c r="O2213" s="3"/>
      <c r="P2213" s="3"/>
      <c r="Q2213" s="3"/>
    </row>
    <row r="2214" spans="7:17">
      <c r="G2214" s="1"/>
      <c r="H2214" s="1"/>
      <c r="I2214" s="1"/>
      <c r="J2214" s="1"/>
      <c r="K2214" s="1"/>
      <c r="L2214" s="1"/>
      <c r="M2214" s="1"/>
      <c r="N2214" s="3"/>
      <c r="O2214" s="3"/>
      <c r="P2214" s="3"/>
      <c r="Q2214" s="3"/>
    </row>
    <row r="2215" spans="7:17">
      <c r="G2215" s="1"/>
      <c r="H2215" s="1"/>
      <c r="I2215" s="1"/>
      <c r="J2215" s="1"/>
      <c r="K2215" s="1"/>
      <c r="L2215" s="1"/>
      <c r="M2215" s="1"/>
      <c r="N2215" s="3"/>
      <c r="O2215" s="3"/>
      <c r="P2215" s="3"/>
      <c r="Q2215" s="3"/>
    </row>
    <row r="2216" spans="7:17">
      <c r="G2216" s="1"/>
      <c r="H2216" s="1"/>
      <c r="I2216" s="1"/>
      <c r="J2216" s="1"/>
      <c r="K2216" s="1"/>
      <c r="L2216" s="1"/>
      <c r="M2216" s="1"/>
      <c r="N2216" s="3"/>
      <c r="O2216" s="3"/>
      <c r="P2216" s="3"/>
      <c r="Q2216" s="3"/>
    </row>
    <row r="2217" spans="7:17">
      <c r="G2217" s="1"/>
      <c r="H2217" s="1"/>
      <c r="I2217" s="1"/>
      <c r="J2217" s="1"/>
      <c r="K2217" s="1"/>
      <c r="L2217" s="1"/>
      <c r="M2217" s="1"/>
      <c r="N2217" s="3"/>
      <c r="O2217" s="3"/>
      <c r="P2217" s="3"/>
      <c r="Q2217" s="3"/>
    </row>
    <row r="2218" spans="7:17">
      <c r="G2218" s="1"/>
      <c r="H2218" s="1"/>
      <c r="I2218" s="1"/>
      <c r="J2218" s="1"/>
      <c r="K2218" s="1"/>
      <c r="L2218" s="1"/>
      <c r="M2218" s="1"/>
      <c r="N2218" s="3"/>
      <c r="O2218" s="3"/>
      <c r="P2218" s="3"/>
      <c r="Q2218" s="3"/>
    </row>
    <row r="2219" spans="7:17">
      <c r="G2219" s="1"/>
      <c r="H2219" s="1"/>
      <c r="I2219" s="1"/>
      <c r="J2219" s="1"/>
      <c r="K2219" s="1"/>
      <c r="L2219" s="1"/>
      <c r="M2219" s="1"/>
      <c r="N2219" s="3"/>
      <c r="O2219" s="3"/>
      <c r="P2219" s="3"/>
      <c r="Q2219" s="3"/>
    </row>
    <row r="2220" spans="7:17">
      <c r="G2220" s="1"/>
      <c r="H2220" s="1"/>
      <c r="I2220" s="1"/>
      <c r="J2220" s="1"/>
      <c r="K2220" s="1"/>
      <c r="L2220" s="1"/>
      <c r="M2220" s="1"/>
      <c r="N2220" s="3"/>
      <c r="O2220" s="3"/>
      <c r="P2220" s="3"/>
      <c r="Q2220" s="3"/>
    </row>
    <row r="2221" spans="7:17">
      <c r="G2221" s="1"/>
      <c r="H2221" s="1"/>
      <c r="I2221" s="1"/>
      <c r="J2221" s="1"/>
      <c r="K2221" s="1"/>
      <c r="L2221" s="1"/>
      <c r="M2221" s="1"/>
      <c r="N2221" s="3"/>
      <c r="O2221" s="3"/>
      <c r="P2221" s="3"/>
      <c r="Q2221" s="3"/>
    </row>
    <row r="2222" spans="7:17">
      <c r="G2222" s="1"/>
      <c r="H2222" s="1"/>
      <c r="I2222" s="1"/>
      <c r="J2222" s="1"/>
      <c r="K2222" s="1"/>
      <c r="L2222" s="1"/>
      <c r="M2222" s="1"/>
      <c r="N2222" s="3"/>
      <c r="O2222" s="3"/>
      <c r="P2222" s="3"/>
      <c r="Q2222" s="3"/>
    </row>
    <row r="2223" spans="7:17">
      <c r="G2223" s="1"/>
      <c r="H2223" s="1"/>
      <c r="I2223" s="1"/>
      <c r="J2223" s="1"/>
      <c r="K2223" s="1"/>
      <c r="L2223" s="1"/>
      <c r="M2223" s="1"/>
      <c r="N2223" s="3"/>
      <c r="O2223" s="3"/>
      <c r="P2223" s="3"/>
      <c r="Q2223" s="3"/>
    </row>
    <row r="2224" spans="7:17">
      <c r="G2224" s="1"/>
      <c r="H2224" s="1"/>
      <c r="I2224" s="1"/>
      <c r="J2224" s="1"/>
      <c r="K2224" s="1"/>
      <c r="L2224" s="1"/>
      <c r="M2224" s="1"/>
      <c r="N2224" s="3"/>
      <c r="O2224" s="3"/>
      <c r="P2224" s="3"/>
      <c r="Q2224" s="3"/>
    </row>
    <row r="2225" spans="7:17">
      <c r="G2225" s="1"/>
      <c r="H2225" s="1"/>
      <c r="I2225" s="1"/>
      <c r="J2225" s="1"/>
      <c r="K2225" s="1"/>
      <c r="L2225" s="1"/>
      <c r="M2225" s="1"/>
      <c r="N2225" s="3"/>
      <c r="O2225" s="3"/>
      <c r="P2225" s="3"/>
      <c r="Q2225" s="3"/>
    </row>
    <row r="2226" spans="7:17">
      <c r="G2226" s="1"/>
      <c r="H2226" s="1"/>
      <c r="I2226" s="1"/>
      <c r="J2226" s="1"/>
      <c r="K2226" s="1"/>
      <c r="L2226" s="1"/>
      <c r="M2226" s="1"/>
      <c r="N2226" s="3"/>
      <c r="O2226" s="3"/>
      <c r="P2226" s="3"/>
      <c r="Q2226" s="3"/>
    </row>
    <row r="2227" spans="7:17">
      <c r="G2227" s="1"/>
      <c r="H2227" s="1"/>
      <c r="I2227" s="1"/>
      <c r="J2227" s="1"/>
      <c r="K2227" s="1"/>
      <c r="L2227" s="1"/>
      <c r="M2227" s="1"/>
      <c r="N2227" s="3"/>
      <c r="O2227" s="3"/>
      <c r="P2227" s="3"/>
      <c r="Q2227" s="3"/>
    </row>
    <row r="2228" spans="7:17">
      <c r="G2228" s="1"/>
      <c r="H2228" s="1"/>
      <c r="I2228" s="1"/>
      <c r="J2228" s="1"/>
      <c r="K2228" s="1"/>
      <c r="L2228" s="1"/>
      <c r="M2228" s="1"/>
      <c r="N2228" s="3"/>
      <c r="O2228" s="3"/>
      <c r="P2228" s="3"/>
      <c r="Q2228" s="3"/>
    </row>
    <row r="2229" spans="7:17">
      <c r="G2229" s="1"/>
      <c r="H2229" s="1"/>
      <c r="I2229" s="1"/>
      <c r="J2229" s="1"/>
      <c r="K2229" s="1"/>
      <c r="L2229" s="1"/>
      <c r="M2229" s="1"/>
      <c r="N2229" s="3"/>
      <c r="O2229" s="3"/>
      <c r="P2229" s="3"/>
      <c r="Q2229" s="3"/>
    </row>
    <row r="2230" spans="7:17">
      <c r="G2230" s="1"/>
      <c r="H2230" s="1"/>
      <c r="I2230" s="1"/>
      <c r="J2230" s="1"/>
      <c r="K2230" s="1"/>
      <c r="L2230" s="1"/>
      <c r="M2230" s="1"/>
      <c r="N2230" s="3"/>
      <c r="O2230" s="3"/>
      <c r="P2230" s="3"/>
      <c r="Q2230" s="3"/>
    </row>
    <row r="2231" spans="7:17">
      <c r="G2231" s="1"/>
      <c r="H2231" s="1"/>
      <c r="I2231" s="1"/>
      <c r="J2231" s="1"/>
      <c r="K2231" s="1"/>
      <c r="L2231" s="1"/>
      <c r="M2231" s="1"/>
      <c r="N2231" s="3"/>
      <c r="O2231" s="3"/>
      <c r="P2231" s="3"/>
      <c r="Q2231" s="3"/>
    </row>
    <row r="2232" spans="7:17">
      <c r="G2232" s="1"/>
      <c r="H2232" s="1"/>
      <c r="I2232" s="1"/>
      <c r="J2232" s="1"/>
      <c r="K2232" s="1"/>
      <c r="L2232" s="1"/>
      <c r="M2232" s="1"/>
      <c r="N2232" s="3"/>
      <c r="O2232" s="3"/>
      <c r="P2232" s="3"/>
      <c r="Q2232" s="3"/>
    </row>
    <row r="2233" spans="7:17">
      <c r="G2233" s="1"/>
      <c r="H2233" s="1"/>
      <c r="I2233" s="1"/>
      <c r="J2233" s="1"/>
      <c r="K2233" s="1"/>
      <c r="L2233" s="1"/>
      <c r="M2233" s="1"/>
      <c r="N2233" s="3"/>
      <c r="O2233" s="3"/>
      <c r="P2233" s="3"/>
      <c r="Q2233" s="3"/>
    </row>
    <row r="2234" spans="7:17">
      <c r="G2234" s="1"/>
      <c r="H2234" s="1"/>
      <c r="I2234" s="1"/>
      <c r="J2234" s="1"/>
      <c r="K2234" s="1"/>
      <c r="L2234" s="1"/>
      <c r="M2234" s="1"/>
      <c r="N2234" s="3"/>
      <c r="O2234" s="3"/>
      <c r="P2234" s="3"/>
      <c r="Q2234" s="3"/>
    </row>
    <row r="2235" spans="7:17">
      <c r="G2235" s="1"/>
      <c r="H2235" s="1"/>
      <c r="I2235" s="1"/>
      <c r="J2235" s="1"/>
      <c r="K2235" s="1"/>
      <c r="L2235" s="1"/>
      <c r="M2235" s="1"/>
      <c r="N2235" s="3"/>
      <c r="O2235" s="3"/>
      <c r="P2235" s="3"/>
      <c r="Q2235" s="3"/>
    </row>
    <row r="2236" spans="7:17">
      <c r="G2236" s="1"/>
      <c r="H2236" s="1"/>
      <c r="I2236" s="1"/>
      <c r="J2236" s="1"/>
      <c r="K2236" s="1"/>
      <c r="L2236" s="1"/>
      <c r="M2236" s="1"/>
      <c r="N2236" s="3"/>
      <c r="O2236" s="3"/>
      <c r="P2236" s="3"/>
      <c r="Q2236" s="3"/>
    </row>
    <row r="2237" spans="7:17">
      <c r="G2237" s="1"/>
      <c r="H2237" s="1"/>
      <c r="I2237" s="1"/>
      <c r="J2237" s="1"/>
      <c r="K2237" s="1"/>
      <c r="L2237" s="1"/>
      <c r="M2237" s="1"/>
      <c r="N2237" s="3"/>
      <c r="O2237" s="3"/>
      <c r="P2237" s="3"/>
      <c r="Q2237" s="3"/>
    </row>
    <row r="2238" spans="7:17">
      <c r="G2238" s="1"/>
      <c r="H2238" s="1"/>
      <c r="I2238" s="1"/>
      <c r="J2238" s="1"/>
      <c r="K2238" s="1"/>
      <c r="L2238" s="1"/>
      <c r="M2238" s="1"/>
      <c r="N2238" s="3"/>
      <c r="O2238" s="3"/>
      <c r="P2238" s="3"/>
      <c r="Q2238" s="3"/>
    </row>
    <row r="2239" spans="7:17">
      <c r="G2239" s="1"/>
      <c r="H2239" s="1"/>
      <c r="I2239" s="1"/>
      <c r="J2239" s="1"/>
      <c r="K2239" s="1"/>
      <c r="L2239" s="1"/>
      <c r="M2239" s="1"/>
      <c r="N2239" s="3"/>
      <c r="O2239" s="3"/>
      <c r="P2239" s="3"/>
      <c r="Q2239" s="3"/>
    </row>
    <row r="2240" spans="7:17">
      <c r="G2240" s="1"/>
      <c r="H2240" s="1"/>
      <c r="I2240" s="1"/>
      <c r="J2240" s="1"/>
      <c r="K2240" s="1"/>
      <c r="L2240" s="1"/>
      <c r="M2240" s="1"/>
      <c r="N2240" s="3"/>
      <c r="O2240" s="3"/>
      <c r="P2240" s="3"/>
      <c r="Q2240" s="3"/>
    </row>
    <row r="2241" spans="7:17">
      <c r="G2241" s="1"/>
      <c r="H2241" s="1"/>
      <c r="I2241" s="1"/>
      <c r="J2241" s="1"/>
      <c r="K2241" s="1"/>
      <c r="L2241" s="1"/>
      <c r="M2241" s="1"/>
      <c r="N2241" s="3"/>
      <c r="O2241" s="3"/>
      <c r="P2241" s="3"/>
      <c r="Q2241" s="3"/>
    </row>
    <row r="2242" spans="7:17">
      <c r="G2242" s="1"/>
      <c r="H2242" s="1"/>
      <c r="I2242" s="1"/>
      <c r="J2242" s="1"/>
      <c r="K2242" s="1"/>
      <c r="L2242" s="1"/>
      <c r="M2242" s="1"/>
      <c r="N2242" s="3"/>
      <c r="O2242" s="3"/>
      <c r="P2242" s="3"/>
      <c r="Q2242" s="3"/>
    </row>
    <row r="2243" spans="7:17">
      <c r="G2243" s="1"/>
      <c r="H2243" s="1"/>
      <c r="I2243" s="1"/>
      <c r="J2243" s="1"/>
      <c r="K2243" s="1"/>
      <c r="L2243" s="1"/>
      <c r="M2243" s="1"/>
      <c r="N2243" s="3"/>
      <c r="O2243" s="3"/>
      <c r="P2243" s="3"/>
      <c r="Q2243" s="3"/>
    </row>
    <row r="2244" spans="7:17">
      <c r="G2244" s="1"/>
      <c r="H2244" s="1"/>
      <c r="I2244" s="1"/>
      <c r="J2244" s="1"/>
      <c r="K2244" s="1"/>
      <c r="L2244" s="1"/>
      <c r="M2244" s="1"/>
      <c r="N2244" s="3"/>
      <c r="O2244" s="3"/>
      <c r="P2244" s="3"/>
      <c r="Q2244" s="3"/>
    </row>
    <row r="2245" spans="7:17">
      <c r="G2245" s="1"/>
      <c r="H2245" s="1"/>
      <c r="I2245" s="1"/>
      <c r="J2245" s="1"/>
      <c r="K2245" s="1"/>
      <c r="L2245" s="1"/>
      <c r="M2245" s="1"/>
      <c r="N2245" s="3"/>
      <c r="O2245" s="3"/>
      <c r="P2245" s="3"/>
      <c r="Q2245" s="3"/>
    </row>
    <row r="2246" spans="7:17">
      <c r="G2246" s="1"/>
      <c r="H2246" s="1"/>
      <c r="I2246" s="1"/>
      <c r="J2246" s="1"/>
      <c r="K2246" s="1"/>
      <c r="L2246" s="1"/>
      <c r="M2246" s="1"/>
      <c r="N2246" s="3"/>
      <c r="O2246" s="3"/>
      <c r="P2246" s="3"/>
      <c r="Q2246" s="3"/>
    </row>
    <row r="2247" spans="7:17">
      <c r="G2247" s="1"/>
      <c r="H2247" s="1"/>
      <c r="I2247" s="1"/>
      <c r="J2247" s="1"/>
      <c r="K2247" s="1"/>
      <c r="L2247" s="1"/>
      <c r="M2247" s="1"/>
      <c r="N2247" s="3"/>
      <c r="O2247" s="3"/>
      <c r="P2247" s="3"/>
      <c r="Q2247" s="3"/>
    </row>
    <row r="2248" spans="7:17">
      <c r="G2248" s="1"/>
      <c r="H2248" s="1"/>
      <c r="I2248" s="1"/>
      <c r="J2248" s="1"/>
      <c r="K2248" s="1"/>
      <c r="L2248" s="1"/>
      <c r="M2248" s="1"/>
      <c r="N2248" s="3"/>
      <c r="O2248" s="3"/>
      <c r="P2248" s="3"/>
      <c r="Q2248" s="3"/>
    </row>
    <row r="2249" spans="7:17">
      <c r="G2249" s="1"/>
      <c r="H2249" s="1"/>
      <c r="I2249" s="1"/>
      <c r="J2249" s="1"/>
      <c r="K2249" s="1"/>
      <c r="L2249" s="1"/>
      <c r="M2249" s="1"/>
      <c r="N2249" s="3"/>
      <c r="O2249" s="3"/>
      <c r="P2249" s="3"/>
      <c r="Q2249" s="3"/>
    </row>
    <row r="2250" spans="7:17">
      <c r="G2250" s="1"/>
      <c r="H2250" s="1"/>
      <c r="I2250" s="1"/>
      <c r="J2250" s="1"/>
      <c r="K2250" s="1"/>
      <c r="L2250" s="1"/>
      <c r="M2250" s="1"/>
      <c r="N2250" s="3"/>
      <c r="O2250" s="3"/>
      <c r="P2250" s="3"/>
      <c r="Q2250" s="3"/>
    </row>
    <row r="2251" spans="7:17">
      <c r="G2251" s="1"/>
      <c r="H2251" s="1"/>
      <c r="I2251" s="1"/>
      <c r="J2251" s="1"/>
      <c r="K2251" s="1"/>
      <c r="L2251" s="1"/>
      <c r="M2251" s="1"/>
      <c r="N2251" s="3"/>
      <c r="O2251" s="3"/>
      <c r="P2251" s="3"/>
      <c r="Q2251" s="3"/>
    </row>
    <row r="2252" spans="7:17">
      <c r="G2252" s="1"/>
      <c r="H2252" s="1"/>
      <c r="I2252" s="1"/>
      <c r="J2252" s="1"/>
      <c r="K2252" s="1"/>
      <c r="L2252" s="1"/>
      <c r="M2252" s="1"/>
      <c r="N2252" s="3"/>
      <c r="O2252" s="3"/>
      <c r="P2252" s="3"/>
      <c r="Q2252" s="3"/>
    </row>
    <row r="2253" spans="7:17">
      <c r="G2253" s="1"/>
      <c r="H2253" s="1"/>
      <c r="I2253" s="1"/>
      <c r="J2253" s="1"/>
      <c r="K2253" s="1"/>
      <c r="L2253" s="1"/>
      <c r="M2253" s="1"/>
      <c r="N2253" s="3"/>
      <c r="O2253" s="3"/>
      <c r="P2253" s="3"/>
      <c r="Q2253" s="3"/>
    </row>
    <row r="2254" spans="7:17">
      <c r="G2254" s="1"/>
      <c r="H2254" s="1"/>
      <c r="I2254" s="1"/>
      <c r="J2254" s="1"/>
      <c r="K2254" s="1"/>
      <c r="L2254" s="1"/>
      <c r="M2254" s="1"/>
      <c r="N2254" s="3"/>
      <c r="O2254" s="3"/>
      <c r="P2254" s="3"/>
      <c r="Q2254" s="3"/>
    </row>
    <row r="2255" spans="7:17">
      <c r="G2255" s="1"/>
      <c r="H2255" s="1"/>
      <c r="I2255" s="1"/>
      <c r="J2255" s="1"/>
      <c r="K2255" s="1"/>
      <c r="L2255" s="1"/>
      <c r="M2255" s="1"/>
      <c r="N2255" s="3"/>
      <c r="O2255" s="3"/>
      <c r="P2255" s="3"/>
      <c r="Q2255" s="3"/>
    </row>
    <row r="2256" spans="7:17">
      <c r="G2256" s="1"/>
      <c r="H2256" s="1"/>
      <c r="I2256" s="1"/>
      <c r="J2256" s="1"/>
      <c r="K2256" s="1"/>
      <c r="L2256" s="1"/>
      <c r="M2256" s="1"/>
      <c r="N2256" s="3"/>
      <c r="O2256" s="3"/>
      <c r="P2256" s="3"/>
      <c r="Q2256" s="3"/>
    </row>
    <row r="2257" spans="7:17">
      <c r="G2257" s="1"/>
      <c r="H2257" s="1"/>
      <c r="I2257" s="1"/>
      <c r="J2257" s="1"/>
      <c r="K2257" s="1"/>
      <c r="L2257" s="1"/>
      <c r="M2257" s="1"/>
      <c r="N2257" s="3"/>
      <c r="O2257" s="3"/>
      <c r="P2257" s="3"/>
      <c r="Q2257" s="3"/>
    </row>
    <row r="2258" spans="7:17">
      <c r="G2258" s="1"/>
      <c r="H2258" s="1"/>
      <c r="I2258" s="1"/>
      <c r="J2258" s="1"/>
      <c r="K2258" s="1"/>
      <c r="L2258" s="1"/>
      <c r="M2258" s="1"/>
      <c r="N2258" s="3"/>
      <c r="O2258" s="3"/>
      <c r="P2258" s="3"/>
      <c r="Q2258" s="3"/>
    </row>
    <row r="2259" spans="7:17">
      <c r="G2259" s="1"/>
      <c r="H2259" s="1"/>
      <c r="I2259" s="1"/>
      <c r="J2259" s="1"/>
      <c r="K2259" s="1"/>
      <c r="L2259" s="1"/>
      <c r="M2259" s="1"/>
      <c r="N2259" s="3"/>
      <c r="O2259" s="3"/>
      <c r="P2259" s="3"/>
      <c r="Q2259" s="3"/>
    </row>
    <row r="2260" spans="7:17">
      <c r="G2260" s="1"/>
      <c r="H2260" s="1"/>
      <c r="I2260" s="1"/>
      <c r="J2260" s="1"/>
      <c r="K2260" s="1"/>
      <c r="L2260" s="1"/>
      <c r="M2260" s="1"/>
      <c r="N2260" s="3"/>
      <c r="O2260" s="3"/>
      <c r="P2260" s="3"/>
      <c r="Q2260" s="3"/>
    </row>
    <row r="2261" spans="7:17">
      <c r="G2261" s="1"/>
      <c r="H2261" s="1"/>
      <c r="I2261" s="1"/>
      <c r="J2261" s="1"/>
      <c r="K2261" s="1"/>
      <c r="L2261" s="1"/>
      <c r="M2261" s="1"/>
      <c r="N2261" s="3"/>
      <c r="O2261" s="3"/>
      <c r="P2261" s="3"/>
      <c r="Q2261" s="3"/>
    </row>
    <row r="2262" spans="7:17">
      <c r="G2262" s="1"/>
      <c r="H2262" s="1"/>
      <c r="I2262" s="1"/>
      <c r="J2262" s="1"/>
      <c r="K2262" s="1"/>
      <c r="L2262" s="1"/>
      <c r="M2262" s="1"/>
      <c r="N2262" s="3"/>
      <c r="O2262" s="3"/>
      <c r="P2262" s="3"/>
      <c r="Q2262" s="3"/>
    </row>
    <row r="2263" spans="7:17">
      <c r="G2263" s="1"/>
      <c r="H2263" s="1"/>
      <c r="I2263" s="1"/>
      <c r="J2263" s="1"/>
      <c r="K2263" s="1"/>
      <c r="L2263" s="1"/>
      <c r="M2263" s="1"/>
      <c r="N2263" s="3"/>
      <c r="O2263" s="3"/>
      <c r="P2263" s="3"/>
      <c r="Q2263" s="3"/>
    </row>
    <row r="2264" spans="7:17">
      <c r="G2264" s="1"/>
      <c r="H2264" s="1"/>
      <c r="I2264" s="1"/>
      <c r="J2264" s="1"/>
      <c r="K2264" s="1"/>
      <c r="L2264" s="1"/>
      <c r="M2264" s="1"/>
      <c r="N2264" s="3"/>
      <c r="O2264" s="3"/>
      <c r="P2264" s="3"/>
      <c r="Q2264" s="3"/>
    </row>
    <row r="2265" spans="7:17">
      <c r="G2265" s="1"/>
      <c r="H2265" s="1"/>
      <c r="I2265" s="1"/>
      <c r="J2265" s="1"/>
      <c r="K2265" s="1"/>
      <c r="L2265" s="1"/>
      <c r="M2265" s="1"/>
      <c r="N2265" s="3"/>
      <c r="O2265" s="3"/>
      <c r="P2265" s="3"/>
      <c r="Q2265" s="3"/>
    </row>
    <row r="2266" spans="7:17">
      <c r="G2266" s="1"/>
      <c r="H2266" s="1"/>
      <c r="I2266" s="1"/>
      <c r="J2266" s="1"/>
      <c r="K2266" s="1"/>
      <c r="L2266" s="1"/>
      <c r="M2266" s="1"/>
      <c r="N2266" s="3"/>
      <c r="O2266" s="3"/>
      <c r="P2266" s="3"/>
      <c r="Q2266" s="3"/>
    </row>
    <row r="2267" spans="7:17">
      <c r="G2267" s="1"/>
      <c r="H2267" s="1"/>
      <c r="I2267" s="1"/>
      <c r="J2267" s="1"/>
      <c r="K2267" s="1"/>
      <c r="L2267" s="1"/>
      <c r="M2267" s="1"/>
      <c r="N2267" s="3"/>
      <c r="O2267" s="3"/>
      <c r="P2267" s="3"/>
      <c r="Q2267" s="3"/>
    </row>
    <row r="2268" spans="7:17">
      <c r="G2268" s="1"/>
      <c r="H2268" s="1"/>
      <c r="I2268" s="1"/>
      <c r="J2268" s="1"/>
      <c r="K2268" s="1"/>
      <c r="L2268" s="1"/>
      <c r="M2268" s="1"/>
      <c r="N2268" s="3"/>
      <c r="O2268" s="3"/>
      <c r="P2268" s="3"/>
      <c r="Q2268" s="3"/>
    </row>
    <row r="2269" spans="7:17">
      <c r="G2269" s="1"/>
      <c r="H2269" s="1"/>
      <c r="I2269" s="1"/>
      <c r="J2269" s="1"/>
      <c r="K2269" s="1"/>
      <c r="L2269" s="1"/>
      <c r="M2269" s="1"/>
      <c r="N2269" s="3"/>
      <c r="O2269" s="3"/>
      <c r="P2269" s="3"/>
      <c r="Q2269" s="3"/>
    </row>
    <row r="2270" spans="7:17">
      <c r="G2270" s="1"/>
      <c r="H2270" s="1"/>
      <c r="I2270" s="1"/>
      <c r="J2270" s="1"/>
      <c r="K2270" s="1"/>
      <c r="L2270" s="1"/>
      <c r="M2270" s="1"/>
      <c r="N2270" s="3"/>
      <c r="O2270" s="3"/>
      <c r="P2270" s="3"/>
      <c r="Q2270" s="3"/>
    </row>
    <row r="2271" spans="7:17">
      <c r="G2271" s="1"/>
      <c r="H2271" s="1"/>
      <c r="I2271" s="1"/>
      <c r="J2271" s="1"/>
      <c r="K2271" s="1"/>
      <c r="L2271" s="1"/>
      <c r="M2271" s="1"/>
      <c r="N2271" s="3"/>
      <c r="O2271" s="3"/>
      <c r="P2271" s="3"/>
      <c r="Q2271" s="3"/>
    </row>
    <row r="2272" spans="7:17">
      <c r="G2272" s="1"/>
      <c r="H2272" s="1"/>
      <c r="I2272" s="1"/>
      <c r="J2272" s="1"/>
      <c r="K2272" s="1"/>
      <c r="L2272" s="1"/>
      <c r="M2272" s="1"/>
      <c r="N2272" s="3"/>
      <c r="O2272" s="3"/>
      <c r="P2272" s="3"/>
      <c r="Q2272" s="3"/>
    </row>
    <row r="2273" spans="7:17">
      <c r="G2273" s="1"/>
      <c r="H2273" s="1"/>
      <c r="I2273" s="1"/>
      <c r="J2273" s="1"/>
      <c r="K2273" s="1"/>
      <c r="L2273" s="1"/>
      <c r="M2273" s="1"/>
      <c r="N2273" s="3"/>
      <c r="O2273" s="3"/>
      <c r="P2273" s="3"/>
      <c r="Q2273" s="3"/>
    </row>
    <row r="2274" spans="7:17">
      <c r="G2274" s="1"/>
      <c r="H2274" s="1"/>
      <c r="I2274" s="1"/>
      <c r="J2274" s="1"/>
      <c r="K2274" s="1"/>
      <c r="L2274" s="1"/>
      <c r="M2274" s="1"/>
      <c r="N2274" s="3"/>
      <c r="O2274" s="3"/>
      <c r="P2274" s="3"/>
      <c r="Q2274" s="3"/>
    </row>
    <row r="2275" spans="7:17">
      <c r="G2275" s="1"/>
      <c r="H2275" s="1"/>
      <c r="I2275" s="1"/>
      <c r="J2275" s="1"/>
      <c r="K2275" s="1"/>
      <c r="L2275" s="1"/>
      <c r="M2275" s="1"/>
      <c r="N2275" s="3"/>
      <c r="O2275" s="3"/>
      <c r="P2275" s="3"/>
      <c r="Q2275" s="3"/>
    </row>
    <row r="2276" spans="7:17">
      <c r="G2276" s="1"/>
      <c r="H2276" s="1"/>
      <c r="I2276" s="1"/>
      <c r="J2276" s="1"/>
      <c r="K2276" s="1"/>
      <c r="L2276" s="1"/>
      <c r="M2276" s="1"/>
      <c r="N2276" s="3"/>
      <c r="O2276" s="3"/>
      <c r="P2276" s="3"/>
      <c r="Q2276" s="3"/>
    </row>
    <row r="2277" spans="7:17">
      <c r="G2277" s="1"/>
      <c r="H2277" s="1"/>
      <c r="I2277" s="1"/>
      <c r="J2277" s="1"/>
      <c r="K2277" s="1"/>
      <c r="L2277" s="1"/>
      <c r="M2277" s="1"/>
      <c r="N2277" s="3"/>
      <c r="O2277" s="3"/>
      <c r="P2277" s="3"/>
      <c r="Q2277" s="3"/>
    </row>
    <row r="2278" spans="7:17">
      <c r="G2278" s="1"/>
      <c r="H2278" s="1"/>
      <c r="I2278" s="1"/>
      <c r="J2278" s="1"/>
      <c r="K2278" s="1"/>
      <c r="L2278" s="1"/>
      <c r="M2278" s="1"/>
      <c r="N2278" s="3"/>
      <c r="O2278" s="3"/>
      <c r="P2278" s="3"/>
      <c r="Q2278" s="3"/>
    </row>
    <row r="2279" spans="7:17">
      <c r="G2279" s="1"/>
      <c r="H2279" s="1"/>
      <c r="I2279" s="1"/>
      <c r="J2279" s="1"/>
      <c r="K2279" s="1"/>
      <c r="L2279" s="1"/>
      <c r="M2279" s="1"/>
      <c r="N2279" s="3"/>
      <c r="O2279" s="3"/>
      <c r="P2279" s="3"/>
      <c r="Q2279" s="3"/>
    </row>
    <row r="2280" spans="7:17">
      <c r="G2280" s="1"/>
      <c r="H2280" s="1"/>
      <c r="I2280" s="1"/>
      <c r="J2280" s="1"/>
      <c r="K2280" s="1"/>
      <c r="L2280" s="1"/>
      <c r="M2280" s="1"/>
      <c r="N2280" s="3"/>
      <c r="O2280" s="3"/>
      <c r="P2280" s="3"/>
      <c r="Q2280" s="3"/>
    </row>
    <row r="2281" spans="7:17">
      <c r="G2281" s="1"/>
      <c r="H2281" s="1"/>
      <c r="I2281" s="1"/>
      <c r="J2281" s="1"/>
      <c r="K2281" s="1"/>
      <c r="L2281" s="1"/>
      <c r="M2281" s="1"/>
      <c r="N2281" s="3"/>
      <c r="O2281" s="3"/>
      <c r="P2281" s="3"/>
      <c r="Q2281" s="3"/>
    </row>
    <row r="2282" spans="7:17">
      <c r="G2282" s="1"/>
      <c r="H2282" s="1"/>
      <c r="I2282" s="1"/>
      <c r="J2282" s="1"/>
      <c r="K2282" s="1"/>
      <c r="L2282" s="1"/>
      <c r="M2282" s="1"/>
      <c r="N2282" s="3"/>
      <c r="O2282" s="3"/>
      <c r="P2282" s="3"/>
      <c r="Q2282" s="3"/>
    </row>
    <row r="2283" spans="7:17">
      <c r="G2283" s="1"/>
      <c r="H2283" s="1"/>
      <c r="I2283" s="1"/>
      <c r="J2283" s="1"/>
      <c r="K2283" s="1"/>
      <c r="L2283" s="1"/>
      <c r="M2283" s="1"/>
      <c r="N2283" s="3"/>
      <c r="O2283" s="3"/>
      <c r="P2283" s="3"/>
      <c r="Q2283" s="3"/>
    </row>
    <row r="2284" spans="7:17">
      <c r="G2284" s="1"/>
      <c r="H2284" s="1"/>
      <c r="I2284" s="1"/>
      <c r="J2284" s="1"/>
      <c r="K2284" s="1"/>
      <c r="L2284" s="1"/>
      <c r="M2284" s="1"/>
      <c r="N2284" s="3"/>
      <c r="O2284" s="3"/>
      <c r="P2284" s="3"/>
      <c r="Q2284" s="3"/>
    </row>
    <row r="2285" spans="7:17">
      <c r="G2285" s="1"/>
      <c r="H2285" s="1"/>
      <c r="I2285" s="1"/>
      <c r="J2285" s="1"/>
      <c r="K2285" s="1"/>
      <c r="L2285" s="1"/>
      <c r="M2285" s="1"/>
      <c r="N2285" s="3"/>
      <c r="O2285" s="3"/>
      <c r="P2285" s="3"/>
      <c r="Q2285" s="3"/>
    </row>
    <row r="2286" spans="7:17">
      <c r="G2286" s="1"/>
      <c r="H2286" s="1"/>
      <c r="I2286" s="1"/>
      <c r="J2286" s="1"/>
      <c r="K2286" s="1"/>
      <c r="L2286" s="1"/>
      <c r="M2286" s="1"/>
      <c r="N2286" s="3"/>
      <c r="O2286" s="3"/>
      <c r="P2286" s="3"/>
      <c r="Q2286" s="3"/>
    </row>
    <row r="2287" spans="7:17">
      <c r="G2287" s="1"/>
      <c r="H2287" s="1"/>
      <c r="I2287" s="1"/>
      <c r="J2287" s="1"/>
      <c r="K2287" s="1"/>
      <c r="L2287" s="1"/>
      <c r="M2287" s="1"/>
      <c r="N2287" s="3"/>
      <c r="O2287" s="3"/>
      <c r="P2287" s="3"/>
      <c r="Q2287" s="3"/>
    </row>
    <row r="2288" spans="7:17">
      <c r="G2288" s="1"/>
      <c r="H2288" s="1"/>
      <c r="I2288" s="1"/>
      <c r="J2288" s="1"/>
      <c r="K2288" s="1"/>
      <c r="L2288" s="1"/>
      <c r="M2288" s="1"/>
      <c r="N2288" s="3"/>
      <c r="O2288" s="3"/>
      <c r="P2288" s="3"/>
      <c r="Q2288" s="3"/>
    </row>
    <row r="2289" spans="7:17">
      <c r="G2289" s="1"/>
      <c r="H2289" s="1"/>
      <c r="I2289" s="1"/>
      <c r="J2289" s="1"/>
      <c r="K2289" s="1"/>
      <c r="L2289" s="1"/>
      <c r="M2289" s="1"/>
      <c r="N2289" s="3"/>
      <c r="O2289" s="3"/>
      <c r="P2289" s="3"/>
      <c r="Q2289" s="3"/>
    </row>
    <row r="2290" spans="7:17">
      <c r="G2290" s="1"/>
      <c r="H2290" s="1"/>
      <c r="I2290" s="1"/>
      <c r="J2290" s="1"/>
      <c r="K2290" s="1"/>
      <c r="L2290" s="1"/>
      <c r="M2290" s="1"/>
      <c r="N2290" s="3"/>
      <c r="O2290" s="3"/>
      <c r="P2290" s="3"/>
      <c r="Q2290" s="3"/>
    </row>
    <row r="2291" spans="7:17">
      <c r="G2291" s="1"/>
      <c r="H2291" s="1"/>
      <c r="I2291" s="1"/>
      <c r="J2291" s="1"/>
      <c r="K2291" s="1"/>
      <c r="L2291" s="1"/>
      <c r="M2291" s="1"/>
      <c r="N2291" s="3"/>
      <c r="O2291" s="3"/>
      <c r="P2291" s="3"/>
      <c r="Q2291" s="3"/>
    </row>
    <row r="2292" spans="7:17">
      <c r="G2292" s="1"/>
      <c r="H2292" s="1"/>
      <c r="I2292" s="1"/>
      <c r="J2292" s="1"/>
      <c r="K2292" s="1"/>
      <c r="L2292" s="1"/>
      <c r="M2292" s="1"/>
      <c r="N2292" s="3"/>
      <c r="O2292" s="3"/>
      <c r="P2292" s="3"/>
      <c r="Q2292" s="3"/>
    </row>
    <row r="2293" spans="7:17">
      <c r="G2293" s="1"/>
      <c r="H2293" s="1"/>
      <c r="I2293" s="1"/>
      <c r="J2293" s="1"/>
      <c r="K2293" s="1"/>
      <c r="L2293" s="1"/>
      <c r="M2293" s="1"/>
      <c r="N2293" s="3"/>
      <c r="O2293" s="3"/>
      <c r="P2293" s="3"/>
      <c r="Q2293" s="3"/>
    </row>
    <row r="2294" spans="7:17">
      <c r="G2294" s="1"/>
      <c r="H2294" s="1"/>
      <c r="I2294" s="1"/>
      <c r="J2294" s="1"/>
      <c r="K2294" s="1"/>
      <c r="L2294" s="1"/>
      <c r="M2294" s="1"/>
      <c r="N2294" s="3"/>
      <c r="O2294" s="3"/>
      <c r="P2294" s="3"/>
      <c r="Q2294" s="3"/>
    </row>
    <row r="2295" spans="7:17">
      <c r="G2295" s="1"/>
      <c r="H2295" s="1"/>
      <c r="I2295" s="1"/>
      <c r="J2295" s="1"/>
      <c r="K2295" s="1"/>
      <c r="L2295" s="1"/>
      <c r="M2295" s="1"/>
      <c r="N2295" s="3"/>
      <c r="O2295" s="3"/>
      <c r="P2295" s="3"/>
      <c r="Q2295" s="3"/>
    </row>
    <row r="2296" spans="7:17">
      <c r="G2296" s="1"/>
      <c r="H2296" s="1"/>
      <c r="I2296" s="1"/>
      <c r="J2296" s="1"/>
      <c r="K2296" s="1"/>
      <c r="L2296" s="1"/>
      <c r="M2296" s="1"/>
      <c r="N2296" s="3"/>
      <c r="O2296" s="3"/>
      <c r="P2296" s="3"/>
      <c r="Q2296" s="3"/>
    </row>
    <row r="2297" spans="7:17">
      <c r="G2297" s="1"/>
      <c r="H2297" s="1"/>
      <c r="I2297" s="1"/>
      <c r="J2297" s="1"/>
      <c r="K2297" s="1"/>
      <c r="L2297" s="1"/>
      <c r="M2297" s="1"/>
      <c r="N2297" s="3"/>
      <c r="O2297" s="3"/>
      <c r="P2297" s="3"/>
      <c r="Q2297" s="3"/>
    </row>
    <row r="2298" spans="7:17">
      <c r="G2298" s="1"/>
      <c r="H2298" s="1"/>
      <c r="I2298" s="1"/>
      <c r="J2298" s="1"/>
      <c r="K2298" s="1"/>
      <c r="L2298" s="1"/>
      <c r="M2298" s="1"/>
      <c r="N2298" s="3"/>
      <c r="O2298" s="3"/>
      <c r="P2298" s="3"/>
      <c r="Q2298" s="3"/>
    </row>
    <row r="2299" spans="7:17">
      <c r="G2299" s="1"/>
      <c r="H2299" s="1"/>
      <c r="I2299" s="1"/>
      <c r="J2299" s="1"/>
      <c r="K2299" s="1"/>
      <c r="L2299" s="1"/>
      <c r="M2299" s="1"/>
      <c r="N2299" s="3"/>
      <c r="O2299" s="3"/>
      <c r="P2299" s="3"/>
      <c r="Q2299" s="3"/>
    </row>
    <row r="2300" spans="7:17">
      <c r="G2300" s="1"/>
      <c r="H2300" s="1"/>
      <c r="I2300" s="1"/>
      <c r="J2300" s="1"/>
      <c r="K2300" s="1"/>
      <c r="L2300" s="1"/>
      <c r="M2300" s="1"/>
      <c r="N2300" s="3"/>
      <c r="O2300" s="3"/>
      <c r="P2300" s="3"/>
      <c r="Q2300" s="3"/>
    </row>
    <row r="2301" spans="7:17">
      <c r="G2301" s="1"/>
      <c r="H2301" s="1"/>
      <c r="I2301" s="1"/>
      <c r="J2301" s="1"/>
      <c r="K2301" s="1"/>
      <c r="L2301" s="1"/>
      <c r="M2301" s="1"/>
      <c r="N2301" s="3"/>
      <c r="O2301" s="3"/>
      <c r="P2301" s="3"/>
      <c r="Q2301" s="3"/>
    </row>
    <row r="2302" spans="7:17">
      <c r="G2302" s="1"/>
      <c r="H2302" s="1"/>
      <c r="I2302" s="1"/>
      <c r="J2302" s="1"/>
      <c r="K2302" s="1"/>
      <c r="L2302" s="1"/>
      <c r="M2302" s="1"/>
      <c r="N2302" s="3"/>
      <c r="O2302" s="3"/>
      <c r="P2302" s="3"/>
      <c r="Q2302" s="3"/>
    </row>
    <row r="2303" spans="7:17">
      <c r="G2303" s="1"/>
      <c r="H2303" s="1"/>
      <c r="I2303" s="1"/>
      <c r="J2303" s="1"/>
      <c r="K2303" s="1"/>
      <c r="L2303" s="1"/>
      <c r="M2303" s="1"/>
      <c r="N2303" s="3"/>
      <c r="O2303" s="3"/>
      <c r="P2303" s="3"/>
      <c r="Q2303" s="3"/>
    </row>
    <row r="2304" spans="7:17">
      <c r="G2304" s="1"/>
      <c r="H2304" s="1"/>
      <c r="I2304" s="1"/>
      <c r="J2304" s="1"/>
      <c r="K2304" s="1"/>
      <c r="L2304" s="1"/>
      <c r="M2304" s="1"/>
      <c r="N2304" s="3"/>
      <c r="O2304" s="3"/>
      <c r="P2304" s="3"/>
      <c r="Q2304" s="3"/>
    </row>
    <row r="2305" spans="7:17">
      <c r="G2305" s="1"/>
      <c r="H2305" s="1"/>
      <c r="I2305" s="1"/>
      <c r="J2305" s="1"/>
      <c r="K2305" s="1"/>
      <c r="L2305" s="1"/>
      <c r="M2305" s="1"/>
      <c r="N2305" s="3"/>
      <c r="O2305" s="3"/>
      <c r="P2305" s="3"/>
      <c r="Q2305" s="3"/>
    </row>
  </sheetData>
  <sheetProtection algorithmName="SHA-512" hashValue="1rM+0jHiL3Qe8IUo580CrdT+eE6Tg3B73DtmEsQvVULDjFZhXyxKTAYqw8UFqT+Xv5cSQ00fdCwwev/JzjC82Q==" saltValue="PqD3XfnHv7weRffyCdql+A==" spinCount="100000" sheet="1" objects="1" scenarios="1" selectLockedCells="1" selectUnlockedCells="1"/>
  <mergeCells count="2">
    <mergeCell ref="D4:H4"/>
    <mergeCell ref="D5:H5"/>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B7061-E080-40B7-B182-AA46C51DB420}">
  <dimension ref="A1:M76"/>
  <sheetViews>
    <sheetView showGridLines="0" workbookViewId="0">
      <selection activeCell="B37" sqref="B37"/>
    </sheetView>
  </sheetViews>
  <sheetFormatPr defaultColWidth="7.19921875" defaultRowHeight="13.5"/>
  <cols>
    <col min="1" max="1" width="3.3984375" style="72" customWidth="1"/>
    <col min="2" max="12" width="7.19921875" style="72"/>
    <col min="13" max="13" width="71.8984375" style="72" customWidth="1"/>
    <col min="14" max="16384" width="7.19921875" style="72"/>
  </cols>
  <sheetData>
    <row r="1" spans="1:13" ht="18.75">
      <c r="A1" s="314"/>
      <c r="B1" s="314"/>
      <c r="C1" s="314"/>
      <c r="D1" s="314"/>
      <c r="E1" s="314"/>
      <c r="F1" s="314"/>
      <c r="G1" s="314"/>
      <c r="H1" s="314"/>
      <c r="I1" s="314"/>
      <c r="J1" s="314"/>
      <c r="K1" s="314"/>
      <c r="L1" s="314"/>
      <c r="M1" s="314"/>
    </row>
    <row r="2" spans="1:13" ht="18.75">
      <c r="A2" s="314"/>
      <c r="B2" s="315" t="s">
        <v>114</v>
      </c>
      <c r="C2" s="314"/>
      <c r="D2" s="314"/>
      <c r="E2" s="314"/>
      <c r="F2" s="314"/>
      <c r="G2" s="314"/>
      <c r="H2" s="314"/>
      <c r="I2" s="314"/>
      <c r="J2" s="314"/>
      <c r="K2" s="314"/>
      <c r="L2" s="314"/>
      <c r="M2" s="314"/>
    </row>
    <row r="3" spans="1:13" ht="18.75">
      <c r="A3" s="314"/>
      <c r="B3" s="314"/>
      <c r="C3" s="314"/>
      <c r="D3" s="314"/>
      <c r="E3" s="314"/>
      <c r="F3" s="314"/>
      <c r="G3" s="314"/>
      <c r="H3" s="314"/>
      <c r="I3" s="314"/>
      <c r="J3" s="314"/>
      <c r="K3" s="314"/>
      <c r="L3" s="314"/>
      <c r="M3" s="314"/>
    </row>
    <row r="4" spans="1:13" ht="18.75">
      <c r="A4" s="314"/>
      <c r="B4" s="316" t="s">
        <v>215</v>
      </c>
      <c r="C4" s="314"/>
      <c r="D4" s="314"/>
      <c r="E4" s="314"/>
      <c r="F4" s="314"/>
      <c r="G4" s="314"/>
      <c r="H4" s="314"/>
      <c r="I4" s="314"/>
      <c r="J4" s="314"/>
      <c r="K4" s="314"/>
      <c r="L4" s="314"/>
      <c r="M4" s="314"/>
    </row>
    <row r="5" spans="1:13" ht="18.75">
      <c r="A5" s="314"/>
      <c r="B5" s="314"/>
      <c r="C5" s="314"/>
      <c r="D5" s="314"/>
      <c r="E5" s="314"/>
      <c r="F5" s="314"/>
      <c r="G5" s="314"/>
      <c r="H5" s="314"/>
      <c r="I5" s="314"/>
      <c r="J5" s="314"/>
      <c r="K5" s="314"/>
      <c r="L5" s="314"/>
      <c r="M5" s="314"/>
    </row>
    <row r="6" spans="1:13" ht="18.75">
      <c r="A6" s="314"/>
      <c r="B6" s="316" t="s">
        <v>163</v>
      </c>
      <c r="C6" s="314"/>
      <c r="D6" s="314"/>
      <c r="E6" s="314"/>
      <c r="F6" s="314"/>
      <c r="G6" s="314"/>
      <c r="H6" s="314"/>
      <c r="I6" s="314"/>
      <c r="J6" s="314"/>
      <c r="K6" s="314"/>
      <c r="L6" s="314"/>
      <c r="M6" s="314"/>
    </row>
    <row r="7" spans="1:13" ht="18.75">
      <c r="A7" s="314"/>
      <c r="B7" s="316" t="s">
        <v>164</v>
      </c>
      <c r="C7" s="314"/>
      <c r="D7" s="314"/>
      <c r="E7" s="314"/>
      <c r="F7" s="314"/>
      <c r="G7" s="314"/>
      <c r="H7" s="314"/>
      <c r="I7" s="314"/>
      <c r="J7" s="314"/>
      <c r="K7" s="314"/>
      <c r="L7" s="314"/>
      <c r="M7" s="314"/>
    </row>
    <row r="8" spans="1:13" ht="18.75">
      <c r="A8" s="314"/>
      <c r="B8" s="316" t="s">
        <v>165</v>
      </c>
      <c r="C8" s="314"/>
      <c r="D8" s="314"/>
      <c r="E8" s="314"/>
      <c r="F8" s="314"/>
      <c r="G8" s="314"/>
      <c r="H8" s="314"/>
      <c r="I8" s="314"/>
      <c r="J8" s="314"/>
      <c r="K8" s="314"/>
      <c r="L8" s="314"/>
      <c r="M8" s="314"/>
    </row>
    <row r="9" spans="1:13" ht="18.75">
      <c r="A9" s="314"/>
      <c r="B9" s="316" t="s">
        <v>168</v>
      </c>
      <c r="C9" s="314"/>
      <c r="D9" s="314"/>
      <c r="E9" s="314"/>
      <c r="F9" s="314"/>
      <c r="G9" s="314"/>
      <c r="H9" s="314"/>
      <c r="I9" s="314"/>
      <c r="J9" s="314"/>
      <c r="K9" s="314"/>
      <c r="L9" s="314"/>
      <c r="M9" s="314"/>
    </row>
    <row r="10" spans="1:13" ht="18.75">
      <c r="A10" s="314"/>
      <c r="B10" s="316" t="s">
        <v>171</v>
      </c>
      <c r="C10" s="314"/>
      <c r="D10" s="314"/>
      <c r="E10" s="314"/>
      <c r="F10" s="314"/>
      <c r="G10" s="314"/>
      <c r="H10" s="314"/>
      <c r="I10" s="314"/>
      <c r="J10" s="314"/>
      <c r="K10" s="314"/>
      <c r="L10" s="314"/>
      <c r="M10" s="314"/>
    </row>
    <row r="11" spans="1:13" ht="18.75">
      <c r="A11" s="314"/>
      <c r="B11" s="316" t="s">
        <v>172</v>
      </c>
      <c r="C11" s="314"/>
      <c r="D11" s="314"/>
      <c r="E11" s="314"/>
      <c r="F11" s="314"/>
      <c r="G11" s="314"/>
      <c r="H11" s="314"/>
      <c r="I11" s="314"/>
      <c r="J11" s="314"/>
      <c r="K11" s="314"/>
      <c r="L11" s="314"/>
      <c r="M11" s="314"/>
    </row>
    <row r="12" spans="1:13" ht="18.75">
      <c r="A12" s="314"/>
      <c r="B12" s="316" t="s">
        <v>173</v>
      </c>
      <c r="C12" s="314"/>
      <c r="D12" s="314"/>
      <c r="E12" s="314"/>
      <c r="F12" s="314"/>
      <c r="G12" s="314"/>
      <c r="H12" s="314"/>
      <c r="I12" s="314"/>
      <c r="J12" s="314"/>
      <c r="K12" s="314"/>
      <c r="L12" s="314"/>
      <c r="M12" s="314"/>
    </row>
    <row r="13" spans="1:13" ht="18.75">
      <c r="A13" s="314"/>
      <c r="B13" s="316" t="s">
        <v>174</v>
      </c>
      <c r="C13" s="314"/>
      <c r="D13" s="314"/>
      <c r="E13" s="314"/>
      <c r="F13" s="314"/>
      <c r="G13" s="314"/>
      <c r="H13" s="314"/>
      <c r="I13" s="314"/>
      <c r="J13" s="314"/>
      <c r="K13" s="314"/>
      <c r="L13" s="314"/>
      <c r="M13" s="314"/>
    </row>
    <row r="14" spans="1:13" ht="18.75">
      <c r="A14" s="314"/>
      <c r="B14" s="314" t="s">
        <v>175</v>
      </c>
      <c r="C14" s="314"/>
      <c r="D14" s="314"/>
      <c r="E14" s="314"/>
      <c r="F14" s="314"/>
      <c r="G14" s="314"/>
      <c r="H14" s="314"/>
      <c r="I14" s="314"/>
      <c r="J14" s="314"/>
      <c r="K14" s="314"/>
      <c r="L14" s="314"/>
      <c r="M14" s="314"/>
    </row>
    <row r="15" spans="1:13" ht="18.75">
      <c r="A15" s="314"/>
      <c r="B15" s="316" t="s">
        <v>166</v>
      </c>
      <c r="C15" s="314"/>
      <c r="D15" s="314"/>
      <c r="E15" s="314"/>
      <c r="F15" s="314"/>
      <c r="G15" s="314"/>
      <c r="H15" s="314"/>
      <c r="I15" s="314"/>
      <c r="J15" s="314"/>
      <c r="K15" s="314"/>
      <c r="L15" s="314"/>
      <c r="M15" s="314"/>
    </row>
    <row r="16" spans="1:13" ht="18.75">
      <c r="A16" s="314"/>
      <c r="B16" s="314" t="s">
        <v>167</v>
      </c>
      <c r="C16" s="314"/>
      <c r="D16" s="314"/>
      <c r="E16" s="314"/>
      <c r="F16" s="314"/>
      <c r="G16" s="314"/>
      <c r="H16" s="314"/>
      <c r="I16" s="314"/>
      <c r="J16" s="314"/>
      <c r="K16" s="314"/>
      <c r="L16" s="314"/>
      <c r="M16" s="314"/>
    </row>
    <row r="17" spans="1:13" ht="18.75">
      <c r="A17" s="314"/>
      <c r="B17" s="314"/>
      <c r="C17" s="314"/>
      <c r="D17" s="314"/>
      <c r="E17" s="314"/>
      <c r="F17" s="314"/>
      <c r="G17" s="314"/>
      <c r="H17" s="314"/>
      <c r="I17" s="314"/>
      <c r="J17" s="314"/>
      <c r="K17" s="314"/>
      <c r="L17" s="314"/>
      <c r="M17" s="314"/>
    </row>
    <row r="18" spans="1:13" ht="18.75">
      <c r="A18" s="314"/>
      <c r="B18" s="317" t="s">
        <v>161</v>
      </c>
      <c r="C18" s="314"/>
      <c r="D18" s="314"/>
      <c r="E18" s="314"/>
      <c r="F18" s="314"/>
      <c r="G18" s="314"/>
      <c r="H18" s="314"/>
      <c r="I18" s="314"/>
      <c r="J18" s="314"/>
      <c r="K18" s="314"/>
      <c r="L18" s="314"/>
      <c r="M18" s="314"/>
    </row>
    <row r="19" spans="1:13" ht="18.75">
      <c r="A19" s="314"/>
      <c r="B19" s="314"/>
      <c r="C19" s="314"/>
      <c r="D19" s="314"/>
      <c r="E19" s="314"/>
      <c r="F19" s="314"/>
      <c r="G19" s="314"/>
      <c r="H19" s="314"/>
      <c r="I19" s="314"/>
      <c r="J19" s="314"/>
      <c r="K19" s="314"/>
      <c r="L19" s="314"/>
      <c r="M19" s="314"/>
    </row>
    <row r="20" spans="1:13" ht="18.75">
      <c r="A20" s="314"/>
      <c r="B20" s="316" t="s">
        <v>169</v>
      </c>
      <c r="C20" s="314"/>
      <c r="D20" s="314"/>
      <c r="E20" s="314"/>
      <c r="F20" s="314"/>
      <c r="G20" s="314"/>
      <c r="H20" s="314"/>
      <c r="I20" s="314"/>
      <c r="J20" s="314"/>
      <c r="K20" s="314"/>
      <c r="L20" s="314"/>
      <c r="M20" s="314"/>
    </row>
    <row r="21" spans="1:13" ht="18.75">
      <c r="A21" s="314"/>
      <c r="B21" s="316" t="s">
        <v>170</v>
      </c>
      <c r="C21" s="314"/>
      <c r="D21" s="314"/>
      <c r="E21" s="314"/>
      <c r="F21" s="314"/>
      <c r="G21" s="314"/>
      <c r="H21" s="314"/>
      <c r="I21" s="314"/>
      <c r="J21" s="314"/>
      <c r="K21" s="314"/>
      <c r="L21" s="314"/>
      <c r="M21" s="314"/>
    </row>
    <row r="22" spans="1:13" ht="18.75">
      <c r="A22" s="314"/>
      <c r="B22" s="314" t="s">
        <v>162</v>
      </c>
      <c r="C22" s="314"/>
      <c r="D22" s="314"/>
      <c r="E22" s="314"/>
      <c r="F22" s="314"/>
      <c r="G22" s="314"/>
      <c r="H22" s="314"/>
      <c r="I22" s="314"/>
      <c r="J22" s="314"/>
      <c r="K22" s="314"/>
      <c r="L22" s="314"/>
      <c r="M22" s="314"/>
    </row>
    <row r="23" spans="1:13" ht="18.75">
      <c r="A23" s="314"/>
      <c r="B23" s="314"/>
      <c r="C23" s="314"/>
      <c r="D23" s="314"/>
      <c r="E23" s="314"/>
      <c r="F23" s="314"/>
      <c r="G23" s="314"/>
      <c r="H23" s="314"/>
      <c r="I23" s="314"/>
      <c r="J23" s="314"/>
      <c r="K23" s="314"/>
      <c r="L23" s="314"/>
      <c r="M23" s="314"/>
    </row>
    <row r="24" spans="1:13" ht="18.75">
      <c r="A24" s="314"/>
      <c r="B24" s="317" t="s">
        <v>107</v>
      </c>
      <c r="C24" s="314" t="s">
        <v>335</v>
      </c>
      <c r="D24" s="314"/>
      <c r="E24" s="314"/>
      <c r="F24" s="314"/>
      <c r="G24" s="314"/>
      <c r="H24" s="314"/>
      <c r="I24" s="314"/>
      <c r="J24" s="314"/>
      <c r="K24" s="314"/>
      <c r="L24" s="314"/>
      <c r="M24" s="314"/>
    </row>
    <row r="25" spans="1:13" ht="6" customHeight="1">
      <c r="A25" s="314"/>
      <c r="B25" s="317"/>
      <c r="C25" s="314"/>
      <c r="D25" s="314"/>
      <c r="E25" s="314"/>
      <c r="F25" s="314"/>
      <c r="G25" s="314"/>
      <c r="H25" s="314"/>
      <c r="I25" s="314"/>
      <c r="J25" s="314"/>
      <c r="K25" s="314"/>
      <c r="L25" s="314"/>
      <c r="M25" s="314"/>
    </row>
    <row r="26" spans="1:13" ht="18.75">
      <c r="A26" s="314"/>
      <c r="B26" s="314" t="s">
        <v>553</v>
      </c>
      <c r="C26" s="314"/>
      <c r="D26" s="314"/>
      <c r="E26" s="314"/>
      <c r="F26" s="314"/>
      <c r="G26" s="314"/>
      <c r="H26" s="314"/>
      <c r="I26" s="314"/>
      <c r="J26" s="314"/>
      <c r="K26" s="314"/>
      <c r="L26" s="314"/>
      <c r="M26" s="314"/>
    </row>
    <row r="27" spans="1:13" ht="18.75">
      <c r="A27" s="314"/>
      <c r="B27" s="314" t="s">
        <v>552</v>
      </c>
      <c r="C27" s="314"/>
      <c r="D27" s="314"/>
      <c r="E27" s="314"/>
      <c r="F27" s="314"/>
      <c r="G27" s="314"/>
      <c r="H27" s="314"/>
      <c r="I27" s="314"/>
      <c r="J27" s="314"/>
      <c r="K27" s="314"/>
      <c r="L27" s="314"/>
      <c r="M27" s="314"/>
    </row>
    <row r="28" spans="1:13" ht="18.75">
      <c r="A28" s="314"/>
      <c r="B28" s="314"/>
      <c r="C28" s="314"/>
      <c r="D28" s="314"/>
      <c r="E28" s="314"/>
      <c r="F28" s="314"/>
      <c r="G28" s="314"/>
      <c r="H28" s="314"/>
      <c r="I28" s="314"/>
      <c r="J28" s="314"/>
      <c r="K28" s="314"/>
      <c r="L28" s="314"/>
      <c r="M28" s="314"/>
    </row>
    <row r="29" spans="1:13" ht="18.75">
      <c r="A29" s="314"/>
      <c r="B29" s="317" t="s">
        <v>558</v>
      </c>
      <c r="C29" s="314" t="s">
        <v>557</v>
      </c>
      <c r="D29" s="314"/>
      <c r="E29" s="314"/>
      <c r="F29" s="314"/>
      <c r="G29" s="314"/>
      <c r="H29" s="314"/>
      <c r="I29" s="314"/>
      <c r="J29" s="314"/>
      <c r="K29" s="314"/>
      <c r="L29" s="314"/>
      <c r="M29" s="314"/>
    </row>
    <row r="30" spans="1:13" ht="18.75">
      <c r="A30" s="314"/>
      <c r="B30" s="314" t="s">
        <v>554</v>
      </c>
      <c r="C30" s="314"/>
      <c r="D30" s="314"/>
      <c r="E30" s="314"/>
      <c r="F30" s="314"/>
      <c r="G30" s="314"/>
      <c r="H30" s="314"/>
      <c r="I30" s="314"/>
      <c r="J30" s="314"/>
      <c r="K30" s="314"/>
      <c r="L30" s="314"/>
      <c r="M30" s="314"/>
    </row>
    <row r="31" spans="1:13" ht="18.75">
      <c r="A31" s="314"/>
      <c r="B31" s="314" t="s">
        <v>555</v>
      </c>
      <c r="C31" s="314"/>
      <c r="D31" s="314"/>
      <c r="E31" s="314"/>
      <c r="F31" s="314"/>
      <c r="G31" s="314"/>
      <c r="H31" s="314"/>
      <c r="I31" s="314"/>
      <c r="J31" s="314"/>
      <c r="K31" s="314"/>
      <c r="L31" s="314"/>
      <c r="M31" s="314"/>
    </row>
    <row r="32" spans="1:13" ht="18.75">
      <c r="A32" s="314"/>
      <c r="B32" s="314" t="s">
        <v>556</v>
      </c>
      <c r="C32" s="314"/>
      <c r="D32" s="314"/>
      <c r="E32" s="314"/>
      <c r="F32" s="314"/>
      <c r="G32" s="314"/>
      <c r="H32" s="314"/>
      <c r="I32" s="314"/>
      <c r="J32" s="314"/>
      <c r="K32" s="314"/>
      <c r="L32" s="314"/>
      <c r="M32" s="314"/>
    </row>
    <row r="33" spans="1:13" ht="18.75">
      <c r="A33" s="314"/>
      <c r="B33" s="314"/>
      <c r="C33" s="314"/>
      <c r="D33" s="314"/>
      <c r="E33" s="314"/>
      <c r="F33" s="314"/>
      <c r="G33" s="314"/>
      <c r="H33" s="314"/>
      <c r="I33" s="314"/>
      <c r="J33" s="314"/>
      <c r="K33" s="314"/>
      <c r="L33" s="314"/>
      <c r="M33" s="314"/>
    </row>
    <row r="34" spans="1:13" ht="18.75">
      <c r="A34" s="314"/>
      <c r="B34" s="317" t="s">
        <v>113</v>
      </c>
      <c r="C34" s="314"/>
      <c r="D34" s="314"/>
      <c r="E34" s="314"/>
      <c r="F34" s="314"/>
      <c r="G34" s="314"/>
      <c r="H34" s="314"/>
      <c r="I34" s="314"/>
      <c r="J34" s="314"/>
      <c r="K34" s="314"/>
      <c r="L34" s="314"/>
      <c r="M34" s="314"/>
    </row>
    <row r="35" spans="1:13" ht="13.5" customHeight="1">
      <c r="A35" s="314"/>
      <c r="B35" s="314"/>
      <c r="C35" s="314"/>
      <c r="D35" s="314"/>
      <c r="E35" s="314"/>
      <c r="F35" s="314"/>
      <c r="G35" s="314"/>
      <c r="H35" s="314"/>
      <c r="I35" s="314"/>
      <c r="J35" s="314"/>
      <c r="K35" s="314"/>
      <c r="L35" s="314"/>
      <c r="M35" s="314"/>
    </row>
    <row r="36" spans="1:13" ht="18.75">
      <c r="A36" s="314"/>
      <c r="B36" s="314" t="s">
        <v>594</v>
      </c>
      <c r="C36" s="314"/>
      <c r="D36" s="314"/>
      <c r="E36" s="314"/>
      <c r="F36" s="314"/>
      <c r="G36" s="314"/>
      <c r="H36" s="314"/>
      <c r="I36" s="314"/>
      <c r="J36" s="314"/>
      <c r="K36" s="314"/>
      <c r="L36" s="314"/>
      <c r="M36" s="314"/>
    </row>
    <row r="37" spans="1:13" ht="18.75">
      <c r="A37" s="314"/>
      <c r="B37" s="314"/>
      <c r="C37" s="314"/>
      <c r="D37" s="314"/>
      <c r="E37" s="314"/>
      <c r="F37" s="314"/>
      <c r="G37" s="314"/>
      <c r="H37" s="314"/>
      <c r="I37" s="314"/>
      <c r="J37" s="314"/>
      <c r="K37" s="314"/>
      <c r="L37" s="314"/>
      <c r="M37" s="314"/>
    </row>
    <row r="38" spans="1:13" ht="18.75">
      <c r="A38" s="314"/>
      <c r="B38" s="315" t="s">
        <v>109</v>
      </c>
      <c r="C38" s="314"/>
      <c r="D38" s="314"/>
      <c r="E38" s="314"/>
      <c r="F38" s="314"/>
      <c r="G38" s="314"/>
      <c r="H38" s="314"/>
      <c r="I38" s="314"/>
      <c r="J38" s="314"/>
      <c r="K38" s="314"/>
      <c r="L38" s="314"/>
      <c r="M38" s="314"/>
    </row>
    <row r="39" spans="1:13" ht="13.5" customHeight="1">
      <c r="A39" s="314"/>
      <c r="B39" s="315"/>
      <c r="C39" s="314"/>
      <c r="D39" s="314"/>
      <c r="E39" s="314"/>
      <c r="F39" s="314"/>
      <c r="G39" s="314"/>
      <c r="H39" s="314"/>
      <c r="I39" s="314"/>
      <c r="J39" s="314"/>
      <c r="K39" s="314"/>
      <c r="L39" s="314"/>
      <c r="M39" s="314"/>
    </row>
    <row r="40" spans="1:13" ht="18.75">
      <c r="A40" s="314"/>
      <c r="B40" s="292" t="s">
        <v>127</v>
      </c>
      <c r="C40" s="314"/>
      <c r="D40" s="314"/>
      <c r="E40" s="314"/>
      <c r="F40" s="314"/>
      <c r="G40" s="314"/>
      <c r="H40" s="314"/>
      <c r="I40" s="314"/>
      <c r="J40" s="314"/>
      <c r="K40" s="314"/>
      <c r="L40" s="314"/>
      <c r="M40" s="314"/>
    </row>
    <row r="41" spans="1:13" ht="18.75">
      <c r="A41" s="314"/>
      <c r="B41" s="292" t="s">
        <v>126</v>
      </c>
      <c r="C41" s="314"/>
      <c r="D41" s="314"/>
      <c r="E41" s="314"/>
      <c r="F41" s="314"/>
      <c r="G41" s="314"/>
      <c r="H41" s="314"/>
      <c r="I41" s="314"/>
      <c r="J41" s="314"/>
      <c r="K41" s="314"/>
      <c r="L41" s="314"/>
      <c r="M41" s="314"/>
    </row>
    <row r="42" spans="1:13" ht="18.75">
      <c r="A42" s="314"/>
      <c r="B42" s="314"/>
      <c r="C42" s="314"/>
      <c r="D42" s="314"/>
      <c r="E42" s="314"/>
      <c r="F42" s="314"/>
      <c r="G42" s="314"/>
      <c r="H42" s="314"/>
      <c r="I42" s="314"/>
      <c r="J42" s="314"/>
      <c r="K42" s="314"/>
      <c r="L42" s="314"/>
      <c r="M42" s="314"/>
    </row>
    <row r="43" spans="1:13" ht="13.5" customHeight="1">
      <c r="A43" s="314"/>
      <c r="B43" s="317" t="s">
        <v>108</v>
      </c>
      <c r="C43" s="314"/>
      <c r="D43" s="314"/>
      <c r="E43" s="314"/>
      <c r="F43" s="314"/>
      <c r="G43" s="314"/>
      <c r="H43" s="314"/>
      <c r="I43" s="314"/>
      <c r="J43" s="314"/>
      <c r="K43" s="314"/>
      <c r="L43" s="314"/>
      <c r="M43" s="314"/>
    </row>
    <row r="44" spans="1:13" ht="18.75">
      <c r="A44" s="314"/>
      <c r="B44" s="317"/>
      <c r="C44" s="314"/>
      <c r="D44" s="314"/>
      <c r="E44" s="314"/>
      <c r="F44" s="314"/>
      <c r="G44" s="314"/>
      <c r="H44" s="314"/>
      <c r="I44" s="314"/>
      <c r="J44" s="314"/>
      <c r="K44" s="314"/>
      <c r="L44" s="314"/>
      <c r="M44" s="314"/>
    </row>
    <row r="45" spans="1:13" ht="18.75">
      <c r="A45" s="314"/>
      <c r="B45" s="292" t="s">
        <v>111</v>
      </c>
      <c r="C45" s="314"/>
      <c r="D45" s="314"/>
      <c r="E45" s="314"/>
      <c r="F45" s="314"/>
      <c r="G45" s="314"/>
      <c r="H45" s="314"/>
      <c r="I45" s="314"/>
      <c r="J45" s="314"/>
      <c r="K45" s="314"/>
      <c r="L45" s="314"/>
      <c r="M45" s="314"/>
    </row>
    <row r="46" spans="1:13" ht="18.75">
      <c r="A46" s="314"/>
      <c r="B46" s="314"/>
      <c r="C46" s="314"/>
      <c r="D46" s="314"/>
      <c r="E46" s="314"/>
      <c r="F46" s="314"/>
      <c r="G46" s="314"/>
      <c r="H46" s="314"/>
      <c r="I46" s="314"/>
      <c r="J46" s="314"/>
      <c r="K46" s="314"/>
      <c r="L46" s="314"/>
      <c r="M46" s="314"/>
    </row>
    <row r="47" spans="1:13" ht="18.75">
      <c r="A47" s="314"/>
      <c r="B47" s="317" t="s">
        <v>110</v>
      </c>
      <c r="C47" s="314"/>
      <c r="D47" s="314"/>
      <c r="E47" s="314"/>
      <c r="F47" s="314"/>
      <c r="G47" s="314"/>
      <c r="H47" s="314"/>
      <c r="I47" s="314"/>
      <c r="J47" s="314"/>
      <c r="K47" s="314"/>
      <c r="L47" s="314"/>
      <c r="M47" s="314"/>
    </row>
    <row r="48" spans="1:13" ht="13.5" customHeight="1">
      <c r="A48" s="314"/>
      <c r="B48" s="317"/>
      <c r="C48" s="314"/>
      <c r="D48" s="314"/>
      <c r="E48" s="314"/>
      <c r="F48" s="314"/>
      <c r="G48" s="314"/>
      <c r="H48" s="314"/>
      <c r="I48" s="314"/>
      <c r="J48" s="314"/>
      <c r="K48" s="314"/>
      <c r="L48" s="314"/>
      <c r="M48" s="314"/>
    </row>
    <row r="49" spans="1:13" ht="18.75">
      <c r="A49" s="314"/>
      <c r="B49" s="292" t="s">
        <v>112</v>
      </c>
      <c r="C49" s="314"/>
      <c r="D49" s="314"/>
      <c r="E49" s="314"/>
      <c r="F49" s="314"/>
      <c r="G49" s="314"/>
      <c r="H49" s="314"/>
      <c r="I49" s="314"/>
      <c r="J49" s="314"/>
      <c r="K49" s="314"/>
      <c r="L49" s="314"/>
      <c r="M49" s="314"/>
    </row>
    <row r="50" spans="1:13" ht="18.75">
      <c r="A50" s="314"/>
      <c r="B50" s="314" t="s">
        <v>216</v>
      </c>
      <c r="C50" s="314"/>
      <c r="D50" s="314"/>
      <c r="E50" s="314"/>
      <c r="F50" s="314"/>
      <c r="G50" s="314"/>
      <c r="H50" s="314"/>
      <c r="I50" s="314"/>
      <c r="J50" s="314"/>
      <c r="K50" s="314"/>
      <c r="L50" s="314"/>
      <c r="M50" s="314"/>
    </row>
    <row r="51" spans="1:13" ht="18.75">
      <c r="A51" s="314"/>
      <c r="B51" s="314"/>
      <c r="C51" s="314"/>
      <c r="D51" s="314"/>
      <c r="E51" s="314"/>
      <c r="F51" s="314"/>
      <c r="G51" s="314"/>
      <c r="H51" s="314"/>
      <c r="I51" s="314"/>
      <c r="J51" s="314"/>
      <c r="K51" s="314"/>
      <c r="L51" s="314"/>
      <c r="M51" s="314"/>
    </row>
    <row r="52" spans="1:13" ht="18.75">
      <c r="A52" s="314"/>
      <c r="B52" s="314"/>
      <c r="C52" s="314"/>
      <c r="D52" s="314"/>
      <c r="E52" s="314"/>
      <c r="F52" s="314"/>
      <c r="G52" s="314"/>
      <c r="H52" s="314"/>
      <c r="I52" s="314"/>
      <c r="J52" s="314"/>
      <c r="K52" s="314"/>
      <c r="L52" s="314"/>
      <c r="M52" s="314"/>
    </row>
    <row r="53" spans="1:13" ht="18.75">
      <c r="A53" s="314"/>
      <c r="B53" s="314"/>
      <c r="C53" s="314"/>
      <c r="D53" s="314"/>
      <c r="E53" s="314"/>
      <c r="F53" s="314"/>
      <c r="G53" s="314"/>
      <c r="H53" s="314"/>
      <c r="I53" s="314"/>
      <c r="J53" s="314"/>
      <c r="K53" s="314"/>
      <c r="L53" s="314"/>
      <c r="M53" s="314"/>
    </row>
    <row r="76" spans="2:2">
      <c r="B76" s="73"/>
    </row>
  </sheetData>
  <sheetProtection algorithmName="SHA-512" hashValue="+6qJmbi6P6xRjqYd8Uj53maC1bZYXqlBGFDN5RE4MpeKGIzvBxqUMsaattUKA1POhPTDstE/x0QXFjfGnkbOMQ==" saltValue="Dx3DVyTBSLBA3OY2//6BfA==" spinCount="100000" sheet="1" selectLockedCells="1" selectUnlockedCells="1"/>
  <phoneticPr fontId="9"/>
  <pageMargins left="0.78700000000000003" right="0.78700000000000003" top="0.98399999999999999" bottom="0.98399999999999999" header="0.51200000000000001" footer="0.51200000000000001"/>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5913AB-5740-441A-B38F-3A8D5882B1F9}">
  <sheetPr>
    <pageSetUpPr fitToPage="1"/>
  </sheetPr>
  <dimension ref="B2:L37"/>
  <sheetViews>
    <sheetView showGridLines="0" zoomScale="75" zoomScaleNormal="75" workbookViewId="0">
      <selection activeCell="N28" sqref="N28"/>
    </sheetView>
  </sheetViews>
  <sheetFormatPr defaultRowHeight="17.25"/>
  <cols>
    <col min="2" max="2" width="4.09765625" customWidth="1"/>
    <col min="3" max="3" width="20.19921875" customWidth="1"/>
    <col min="4" max="4" width="12.296875" customWidth="1"/>
    <col min="5" max="5" width="5.59765625" customWidth="1"/>
    <col min="6" max="6" width="3.8984375" customWidth="1"/>
    <col min="7" max="7" width="19.09765625" customWidth="1"/>
    <col min="8" max="8" width="12.69921875" customWidth="1"/>
    <col min="9" max="9" width="5.796875" customWidth="1"/>
    <col min="10" max="10" width="4" customWidth="1"/>
    <col min="11" max="11" width="20.8984375" customWidth="1"/>
    <col min="12" max="12" width="13" customWidth="1"/>
  </cols>
  <sheetData>
    <row r="2" spans="2:12">
      <c r="C2" s="103" t="s">
        <v>314</v>
      </c>
      <c r="G2" s="103" t="s">
        <v>316</v>
      </c>
      <c r="K2" s="409" t="s">
        <v>317</v>
      </c>
      <c r="L2" s="409"/>
    </row>
    <row r="3" spans="2:12" ht="18" thickBot="1">
      <c r="F3" s="3"/>
      <c r="G3" s="3"/>
      <c r="H3" s="1"/>
      <c r="I3" s="1"/>
      <c r="J3" s="1"/>
      <c r="K3" s="1"/>
      <c r="L3" s="1"/>
    </row>
    <row r="4" spans="2:12">
      <c r="B4" s="27"/>
      <c r="C4" s="68" t="s">
        <v>96</v>
      </c>
      <c r="D4" s="10">
        <f>+shotoku!D6</f>
        <v>0</v>
      </c>
      <c r="F4" s="27"/>
      <c r="G4" s="68" t="s">
        <v>96</v>
      </c>
      <c r="H4" s="10">
        <f>+jyuumin!D6</f>
        <v>0</v>
      </c>
      <c r="I4" s="1"/>
      <c r="J4" s="342" t="s">
        <v>10</v>
      </c>
      <c r="K4" s="343" t="s">
        <v>96</v>
      </c>
      <c r="L4" s="344">
        <f>+jigyou!D59</f>
        <v>0</v>
      </c>
    </row>
    <row r="5" spans="2:12">
      <c r="B5" s="28" t="s">
        <v>10</v>
      </c>
      <c r="C5" s="5" t="s">
        <v>97</v>
      </c>
      <c r="D5" s="10">
        <f>+shotoku!D7</f>
        <v>0</v>
      </c>
      <c r="F5" s="28" t="s">
        <v>10</v>
      </c>
      <c r="G5" s="5" t="s">
        <v>97</v>
      </c>
      <c r="H5" s="10">
        <f>+jyuumin!D7</f>
        <v>0</v>
      </c>
      <c r="I5" s="1"/>
      <c r="J5" s="345"/>
      <c r="K5" s="5" t="s">
        <v>97</v>
      </c>
      <c r="L5" s="346">
        <f>+jigyou!D60</f>
        <v>0</v>
      </c>
    </row>
    <row r="6" spans="2:12" ht="18" thickBot="1">
      <c r="B6" s="7"/>
      <c r="C6" s="5" t="s">
        <v>98</v>
      </c>
      <c r="D6" s="10">
        <f>+shotoku!D8</f>
        <v>0</v>
      </c>
      <c r="F6" s="7"/>
      <c r="G6" s="5" t="s">
        <v>98</v>
      </c>
      <c r="H6" s="10">
        <f>+jyuumin!D8</f>
        <v>0</v>
      </c>
      <c r="I6" s="1"/>
      <c r="J6" s="347" t="s">
        <v>17</v>
      </c>
      <c r="K6" s="69" t="s">
        <v>47</v>
      </c>
      <c r="L6" s="348">
        <f>+jigyou!D61</f>
        <v>0</v>
      </c>
    </row>
    <row r="7" spans="2:12" ht="18.75" thickTop="1" thickBot="1">
      <c r="B7" s="7"/>
      <c r="C7" s="225" t="s">
        <v>99</v>
      </c>
      <c r="D7" s="102">
        <f>+shotoku!D9</f>
        <v>0</v>
      </c>
      <c r="F7" s="7"/>
      <c r="G7" s="225" t="s">
        <v>99</v>
      </c>
      <c r="H7" s="102">
        <f>+jyuumin!D9</f>
        <v>0</v>
      </c>
      <c r="I7" s="1"/>
      <c r="J7" s="416" t="s">
        <v>131</v>
      </c>
      <c r="K7" s="417"/>
      <c r="L7" s="349">
        <f>+jigyou!D62</f>
        <v>0</v>
      </c>
    </row>
    <row r="8" spans="2:12" ht="18.75" thickTop="1" thickBot="1">
      <c r="B8" s="98"/>
      <c r="C8" s="204" t="s">
        <v>500</v>
      </c>
      <c r="D8" s="224">
        <f>+shotoku!D10</f>
        <v>0</v>
      </c>
      <c r="F8" s="98"/>
      <c r="G8" s="204" t="s">
        <v>500</v>
      </c>
      <c r="H8" s="224">
        <f>+jyuumin!D10</f>
        <v>0</v>
      </c>
      <c r="I8" s="1"/>
      <c r="J8" s="418" t="s">
        <v>86</v>
      </c>
      <c r="K8" s="419"/>
      <c r="L8" s="354">
        <f>+jigyou!D63</f>
        <v>0</v>
      </c>
    </row>
    <row r="9" spans="2:12">
      <c r="B9" s="98"/>
      <c r="C9" s="223" t="s">
        <v>478</v>
      </c>
      <c r="D9" s="102">
        <f>+shotoku!D11</f>
        <v>0</v>
      </c>
      <c r="F9" s="98"/>
      <c r="G9" s="223" t="s">
        <v>478</v>
      </c>
      <c r="H9" s="102">
        <f>+jyuumin!D11</f>
        <v>0</v>
      </c>
      <c r="I9" s="1"/>
      <c r="J9" s="352" t="s">
        <v>639</v>
      </c>
      <c r="K9" s="5" t="s">
        <v>96</v>
      </c>
      <c r="L9" s="353">
        <f>+jigyou!D64</f>
        <v>0</v>
      </c>
    </row>
    <row r="10" spans="2:12" ht="18" thickBot="1">
      <c r="B10" s="98"/>
      <c r="C10" s="70" t="s">
        <v>479</v>
      </c>
      <c r="D10" s="10">
        <f>+shotoku!D12</f>
        <v>0</v>
      </c>
      <c r="F10" s="98"/>
      <c r="G10" s="70" t="s">
        <v>479</v>
      </c>
      <c r="H10" s="10">
        <f>+jyuumin!D12</f>
        <v>0</v>
      </c>
      <c r="I10" s="1"/>
      <c r="J10" s="355" t="s">
        <v>640</v>
      </c>
      <c r="K10" s="225" t="s">
        <v>97</v>
      </c>
      <c r="L10" s="356">
        <f>+jigyou!D65</f>
        <v>0</v>
      </c>
    </row>
    <row r="11" spans="2:12">
      <c r="B11" s="98"/>
      <c r="C11" s="99" t="s">
        <v>160</v>
      </c>
      <c r="D11" s="142">
        <f>+shotoku!D13</f>
        <v>0</v>
      </c>
      <c r="F11" s="98"/>
      <c r="G11" s="99" t="s">
        <v>160</v>
      </c>
      <c r="H11" s="142">
        <f>+jyuumin!D13</f>
        <v>0</v>
      </c>
      <c r="I11" s="1"/>
      <c r="J11" s="357" t="s">
        <v>641</v>
      </c>
      <c r="K11" s="343" t="s">
        <v>661</v>
      </c>
      <c r="L11" s="358">
        <f>+jigyou!D66</f>
        <v>0</v>
      </c>
    </row>
    <row r="12" spans="2:12" ht="18" thickBot="1">
      <c r="B12" s="28" t="s">
        <v>17</v>
      </c>
      <c r="C12" s="177" t="s">
        <v>430</v>
      </c>
      <c r="D12" s="102">
        <f>+shotoku!D14</f>
        <v>0</v>
      </c>
      <c r="F12" s="28" t="s">
        <v>17</v>
      </c>
      <c r="G12" s="177" t="s">
        <v>430</v>
      </c>
      <c r="H12" s="102">
        <f>+jyuumin!D14</f>
        <v>0</v>
      </c>
      <c r="I12" s="1"/>
      <c r="J12" s="350" t="s">
        <v>642</v>
      </c>
      <c r="K12" s="5" t="s">
        <v>662</v>
      </c>
      <c r="L12" s="351">
        <f>+jigyou!D67</f>
        <v>0</v>
      </c>
    </row>
    <row r="13" spans="2:12" ht="18.75" thickTop="1" thickBot="1">
      <c r="B13" s="20"/>
      <c r="C13" s="145" t="s">
        <v>47</v>
      </c>
      <c r="D13" s="143">
        <f>+shotoku!D15</f>
        <v>0</v>
      </c>
      <c r="F13" s="20"/>
      <c r="G13" s="145" t="s">
        <v>47</v>
      </c>
      <c r="H13" s="143">
        <f>+jyuumin!D15</f>
        <v>0</v>
      </c>
      <c r="I13" s="1"/>
      <c r="J13" s="91" t="s">
        <v>140</v>
      </c>
      <c r="K13" s="92"/>
      <c r="L13" s="93">
        <f>+jigyou!D68</f>
        <v>0</v>
      </c>
    </row>
    <row r="14" spans="2:12" ht="18" thickTop="1">
      <c r="B14" s="7"/>
      <c r="C14" s="123" t="s">
        <v>368</v>
      </c>
      <c r="D14" s="62">
        <f>+shotoku!D16</f>
        <v>0</v>
      </c>
      <c r="F14" s="7"/>
      <c r="G14" s="168" t="s">
        <v>369</v>
      </c>
      <c r="H14" s="12">
        <f>+jyuumin!D16</f>
        <v>0</v>
      </c>
      <c r="I14" s="1"/>
    </row>
    <row r="15" spans="2:12">
      <c r="B15" s="7"/>
      <c r="C15" s="123" t="s">
        <v>306</v>
      </c>
      <c r="D15" s="20">
        <f>+shotoku!D17</f>
        <v>0</v>
      </c>
      <c r="F15" s="7"/>
      <c r="G15" s="123" t="s">
        <v>306</v>
      </c>
      <c r="H15" s="20">
        <f>+jyuumin!D17</f>
        <v>0</v>
      </c>
      <c r="I15" s="1"/>
    </row>
    <row r="16" spans="2:12">
      <c r="B16" s="98"/>
      <c r="C16" s="123" t="s">
        <v>307</v>
      </c>
      <c r="D16" s="10">
        <f>+shotoku!D18</f>
        <v>0</v>
      </c>
      <c r="F16" s="98"/>
      <c r="G16" s="123" t="s">
        <v>307</v>
      </c>
      <c r="H16" s="10">
        <f>+jyuumin!D18</f>
        <v>0</v>
      </c>
      <c r="I16" s="1"/>
    </row>
    <row r="17" spans="2:12">
      <c r="B17" s="7"/>
      <c r="C17" s="123" t="s">
        <v>308</v>
      </c>
      <c r="D17" s="10">
        <f>+shotoku!D19</f>
        <v>0</v>
      </c>
      <c r="E17" s="3"/>
      <c r="F17" s="7"/>
      <c r="G17" s="123" t="s">
        <v>308</v>
      </c>
      <c r="H17" s="10">
        <f>+jyuumin!D19</f>
        <v>0</v>
      </c>
      <c r="I17" s="1"/>
    </row>
    <row r="18" spans="2:12">
      <c r="B18" s="28" t="s">
        <v>10</v>
      </c>
      <c r="C18" s="123" t="s">
        <v>309</v>
      </c>
      <c r="D18" s="10">
        <f>+shotoku!D20</f>
        <v>0</v>
      </c>
      <c r="E18" s="3"/>
      <c r="F18" s="28" t="s">
        <v>10</v>
      </c>
      <c r="G18" s="123" t="s">
        <v>309</v>
      </c>
      <c r="H18" s="10">
        <f>+jyuumin!D20</f>
        <v>0</v>
      </c>
      <c r="I18" s="1"/>
    </row>
    <row r="19" spans="2:12">
      <c r="B19" s="7"/>
      <c r="C19" s="123" t="s">
        <v>315</v>
      </c>
      <c r="D19" s="10">
        <f>+shotoku!D21</f>
        <v>0</v>
      </c>
      <c r="E19" s="3"/>
      <c r="F19" s="7"/>
      <c r="G19" s="123" t="s">
        <v>315</v>
      </c>
      <c r="H19" s="10">
        <f>+jyuumin!D21</f>
        <v>0</v>
      </c>
      <c r="I19" s="1"/>
    </row>
    <row r="20" spans="2:12">
      <c r="B20" s="28" t="s">
        <v>17</v>
      </c>
      <c r="C20" s="123" t="s">
        <v>310</v>
      </c>
      <c r="D20" s="10">
        <f>+shotoku!D22</f>
        <v>0</v>
      </c>
      <c r="E20" s="3"/>
      <c r="F20" s="28" t="s">
        <v>17</v>
      </c>
      <c r="G20" s="123" t="s">
        <v>311</v>
      </c>
      <c r="H20" s="10">
        <f>+jyuumin!D22</f>
        <v>0</v>
      </c>
      <c r="I20" s="1"/>
    </row>
    <row r="21" spans="2:12">
      <c r="B21" s="7"/>
      <c r="C21" s="123" t="s">
        <v>311</v>
      </c>
      <c r="D21" s="10">
        <f>+shotoku!D23</f>
        <v>0</v>
      </c>
      <c r="E21" s="3"/>
      <c r="F21" s="7"/>
      <c r="G21" s="70" t="s">
        <v>312</v>
      </c>
      <c r="H21" s="10">
        <f>+jyuumin!D23</f>
        <v>0</v>
      </c>
      <c r="I21" s="1"/>
      <c r="J21" s="1"/>
      <c r="K21" s="1"/>
      <c r="L21" s="1"/>
    </row>
    <row r="22" spans="2:12">
      <c r="B22" s="141" t="s">
        <v>21</v>
      </c>
      <c r="C22" s="70" t="s">
        <v>312</v>
      </c>
      <c r="D22" s="10">
        <f>+shotoku!D24</f>
        <v>0</v>
      </c>
      <c r="E22" s="3"/>
      <c r="F22" s="141" t="s">
        <v>21</v>
      </c>
      <c r="G22" s="70" t="s">
        <v>296</v>
      </c>
      <c r="H22" s="10">
        <f>+jyuumin!D24</f>
        <v>0</v>
      </c>
      <c r="I22" s="1"/>
      <c r="J22" s="1"/>
      <c r="K22" s="1"/>
      <c r="L22" s="1"/>
    </row>
    <row r="23" spans="2:12">
      <c r="B23" s="98"/>
      <c r="C23" s="70" t="s">
        <v>296</v>
      </c>
      <c r="D23" s="10">
        <f>+shotoku!D25</f>
        <v>0</v>
      </c>
      <c r="E23" s="3"/>
      <c r="F23" s="98"/>
      <c r="G23" s="123" t="s">
        <v>313</v>
      </c>
      <c r="H23" s="10">
        <f>+jyuumin!D25</f>
        <v>0</v>
      </c>
      <c r="I23" s="1"/>
      <c r="J23" s="1"/>
      <c r="K23" s="1"/>
      <c r="L23" s="1"/>
    </row>
    <row r="24" spans="2:12">
      <c r="B24" s="28" t="s">
        <v>24</v>
      </c>
      <c r="C24" s="123" t="s">
        <v>313</v>
      </c>
      <c r="D24" s="10">
        <f>+shotoku!D26</f>
        <v>0</v>
      </c>
      <c r="E24" s="3"/>
      <c r="F24" s="28" t="s">
        <v>24</v>
      </c>
      <c r="G24" s="5" t="s">
        <v>31</v>
      </c>
      <c r="H24" s="10">
        <f>+jyuumin!D26</f>
        <v>0</v>
      </c>
      <c r="I24" s="1"/>
      <c r="J24" s="1"/>
      <c r="K24" s="1"/>
      <c r="L24" s="1"/>
    </row>
    <row r="25" spans="2:12">
      <c r="B25" s="7"/>
      <c r="C25" s="5" t="s">
        <v>31</v>
      </c>
      <c r="D25" s="10">
        <f>+shotoku!D27</f>
        <v>0</v>
      </c>
      <c r="E25" s="3"/>
      <c r="F25" s="7"/>
      <c r="G25" s="5" t="s">
        <v>32</v>
      </c>
      <c r="H25" s="10">
        <f>+jyuumin!D27</f>
        <v>430000</v>
      </c>
      <c r="I25" s="1"/>
      <c r="J25" s="1"/>
      <c r="K25" s="1"/>
      <c r="L25" s="1"/>
    </row>
    <row r="26" spans="2:12" ht="18" thickBot="1">
      <c r="B26" s="7"/>
      <c r="C26" s="5" t="s">
        <v>32</v>
      </c>
      <c r="D26" s="102">
        <f>+shotoku!D28</f>
        <v>950000</v>
      </c>
      <c r="E26" s="3"/>
      <c r="F26" s="7"/>
      <c r="G26" s="145" t="s">
        <v>47</v>
      </c>
      <c r="H26" s="144">
        <f>+jyuumin!D28</f>
        <v>430000</v>
      </c>
      <c r="I26" s="1"/>
      <c r="J26" s="1"/>
      <c r="K26" s="1"/>
      <c r="L26" s="1"/>
    </row>
    <row r="27" spans="2:12" ht="18.75" thickTop="1" thickBot="1">
      <c r="B27" s="7"/>
      <c r="C27" s="145" t="s">
        <v>47</v>
      </c>
      <c r="D27" s="144">
        <f>+shotoku!D29</f>
        <v>950000</v>
      </c>
      <c r="E27" s="3"/>
      <c r="F27" s="410" t="s">
        <v>86</v>
      </c>
      <c r="G27" s="411"/>
      <c r="H27" s="147">
        <f>+jyuumin!D29</f>
        <v>0</v>
      </c>
      <c r="I27" s="1"/>
      <c r="J27" s="1"/>
      <c r="K27" s="1"/>
      <c r="L27" s="1"/>
    </row>
    <row r="28" spans="2:12" ht="18.75" thickTop="1" thickBot="1">
      <c r="B28" s="387" t="s">
        <v>86</v>
      </c>
      <c r="C28" s="388"/>
      <c r="D28" s="146">
        <f>+shotoku!D30</f>
        <v>0</v>
      </c>
      <c r="E28" s="3"/>
      <c r="F28" s="412" t="s">
        <v>157</v>
      </c>
      <c r="G28" s="413"/>
      <c r="H28" s="148">
        <f>+jyuumin!D30</f>
        <v>0</v>
      </c>
      <c r="I28" s="1"/>
      <c r="J28" s="1"/>
      <c r="K28" s="1"/>
      <c r="L28" s="1"/>
    </row>
    <row r="29" spans="2:12" ht="18" thickBot="1">
      <c r="B29" s="385" t="s">
        <v>33</v>
      </c>
      <c r="C29" s="386"/>
      <c r="D29" s="158">
        <f>+shotoku!D31</f>
        <v>0</v>
      </c>
      <c r="E29" s="3"/>
      <c r="F29" s="414" t="s">
        <v>158</v>
      </c>
      <c r="G29" s="415"/>
      <c r="H29" s="149">
        <f>+jyuumin!D31</f>
        <v>0</v>
      </c>
      <c r="I29" s="1"/>
      <c r="J29" s="1"/>
      <c r="K29" s="1"/>
      <c r="L29" s="1"/>
    </row>
    <row r="30" spans="2:12" ht="18" thickTop="1">
      <c r="B30" s="397" t="s">
        <v>34</v>
      </c>
      <c r="C30" s="398"/>
      <c r="D30" s="20">
        <f>+shotoku!D32</f>
        <v>0</v>
      </c>
      <c r="E30" s="3"/>
      <c r="F30" s="405" t="s">
        <v>156</v>
      </c>
      <c r="G30" s="406"/>
      <c r="H30" s="20">
        <f>+jyuumin!D32</f>
        <v>0</v>
      </c>
      <c r="I30" s="1"/>
      <c r="J30" s="1"/>
      <c r="K30" s="1"/>
      <c r="L30" s="1"/>
    </row>
    <row r="31" spans="2:12" ht="18" thickBot="1">
      <c r="B31" s="327"/>
      <c r="C31" s="328" t="s">
        <v>603</v>
      </c>
      <c r="D31" s="326">
        <f>+shotoku!D33</f>
        <v>0</v>
      </c>
      <c r="E31" s="3"/>
      <c r="F31" s="401" t="s">
        <v>370</v>
      </c>
      <c r="G31" s="402"/>
      <c r="H31" s="102">
        <f>+jyuumin!D33</f>
        <v>0</v>
      </c>
      <c r="I31" s="1"/>
      <c r="J31" s="1"/>
      <c r="K31" s="1"/>
      <c r="L31" s="1"/>
    </row>
    <row r="32" spans="2:12" ht="18.75" thickTop="1" thickBot="1">
      <c r="B32" s="389" t="s">
        <v>35</v>
      </c>
      <c r="C32" s="390"/>
      <c r="D32" s="164">
        <f>+shotoku!D34</f>
        <v>0</v>
      </c>
      <c r="E32" s="3"/>
      <c r="F32" s="61"/>
      <c r="G32" s="329" t="s">
        <v>603</v>
      </c>
      <c r="H32" s="330">
        <f>+jyuumin!D34</f>
        <v>0</v>
      </c>
      <c r="I32" s="1"/>
      <c r="J32" s="1"/>
      <c r="K32" s="1"/>
      <c r="L32" s="1"/>
    </row>
    <row r="33" spans="2:12" ht="18.75" thickTop="1" thickBot="1">
      <c r="B33" s="399" t="s">
        <v>388</v>
      </c>
      <c r="C33" s="400"/>
      <c r="D33" s="14">
        <f>+shotoku!D35</f>
        <v>0</v>
      </c>
      <c r="E33" s="3"/>
      <c r="F33" s="403" t="s">
        <v>371</v>
      </c>
      <c r="G33" s="404"/>
      <c r="H33" s="10">
        <f>+jyuumin!D35</f>
        <v>0</v>
      </c>
      <c r="I33" s="1"/>
      <c r="J33" s="1"/>
      <c r="K33" s="1"/>
      <c r="L33" s="1"/>
    </row>
    <row r="34" spans="2:12" ht="18" thickBot="1">
      <c r="B34" s="395" t="s">
        <v>389</v>
      </c>
      <c r="C34" s="396"/>
      <c r="D34" s="173">
        <f>+shotoku!D36</f>
        <v>0</v>
      </c>
      <c r="E34" s="3"/>
      <c r="F34" s="393" t="s">
        <v>261</v>
      </c>
      <c r="G34" s="394"/>
      <c r="H34" s="150">
        <f>+jyuumin!D36</f>
        <v>0</v>
      </c>
      <c r="I34" s="1"/>
      <c r="J34" s="1"/>
      <c r="K34" s="1"/>
      <c r="L34" s="1"/>
    </row>
    <row r="35" spans="2:12" ht="18.75" thickTop="1" thickBot="1">
      <c r="B35" s="397" t="s">
        <v>36</v>
      </c>
      <c r="C35" s="398"/>
      <c r="D35" s="102">
        <f>+shotoku!D37</f>
        <v>0</v>
      </c>
      <c r="E35" s="3"/>
      <c r="F35" s="391" t="s">
        <v>442</v>
      </c>
      <c r="G35" s="392"/>
      <c r="H35" s="186">
        <f>+jyuumin!D37</f>
        <v>0</v>
      </c>
      <c r="I35" s="1"/>
      <c r="J35" s="1"/>
      <c r="K35" t="s">
        <v>181</v>
      </c>
      <c r="L35" s="1"/>
    </row>
    <row r="36" spans="2:12" ht="18" thickBot="1">
      <c r="B36" s="407" t="s">
        <v>185</v>
      </c>
      <c r="C36" s="408"/>
      <c r="D36" s="157">
        <f>+shotoku!D38</f>
        <v>0</v>
      </c>
      <c r="F36" s="391" t="s">
        <v>372</v>
      </c>
      <c r="G36" s="392"/>
      <c r="H36" s="185">
        <f>+jyuumin!D38</f>
        <v>0</v>
      </c>
    </row>
    <row r="37" spans="2:12" ht="18" thickBot="1">
      <c r="F37" s="393" t="s">
        <v>301</v>
      </c>
      <c r="G37" s="394"/>
      <c r="H37" s="151">
        <f>+jyuumin!D39</f>
        <v>0</v>
      </c>
    </row>
  </sheetData>
  <sheetProtection algorithmName="SHA-512" hashValue="EAmCR4au+nm/TB/Psy3UmKQN4WQlX5vC8bn78FDBA3hcEVlJGYFx7YUhHC6cOJAshL4W+KitV8uZnp062k6fNw==" saltValue="hnIUz6aSRWplsQqo2lrFOw==" spinCount="100000" sheet="1" selectLockedCells="1" selectUnlockedCells="1"/>
  <mergeCells count="21">
    <mergeCell ref="F37:G37"/>
    <mergeCell ref="K2:L2"/>
    <mergeCell ref="F27:G27"/>
    <mergeCell ref="F28:G28"/>
    <mergeCell ref="F29:G29"/>
    <mergeCell ref="J7:K7"/>
    <mergeCell ref="J8:K8"/>
    <mergeCell ref="B29:C29"/>
    <mergeCell ref="B28:C28"/>
    <mergeCell ref="B32:C32"/>
    <mergeCell ref="F36:G36"/>
    <mergeCell ref="F35:G35"/>
    <mergeCell ref="F34:G34"/>
    <mergeCell ref="B34:C34"/>
    <mergeCell ref="B35:C35"/>
    <mergeCell ref="B33:C33"/>
    <mergeCell ref="F31:G31"/>
    <mergeCell ref="F33:G33"/>
    <mergeCell ref="F30:G30"/>
    <mergeCell ref="B30:C30"/>
    <mergeCell ref="B36:C36"/>
  </mergeCells>
  <phoneticPr fontId="9"/>
  <pageMargins left="0.7" right="0.7" top="0.75" bottom="0.75" header="0.3" footer="0.3"/>
  <pageSetup paperSize="9" scale="5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94B1E-0026-4738-ACBF-6F68D8E20069}">
  <sheetPr transitionEvaluation="1">
    <pageSetUpPr fitToPage="1"/>
  </sheetPr>
  <dimension ref="A1:BF1437"/>
  <sheetViews>
    <sheetView showGridLines="0" zoomScale="75" workbookViewId="0">
      <selection activeCell="U1365" sqref="U1365"/>
    </sheetView>
  </sheetViews>
  <sheetFormatPr defaultColWidth="10.796875" defaultRowHeight="17.25"/>
  <cols>
    <col min="1" max="1" width="2.796875" customWidth="1"/>
    <col min="2" max="2" width="5.19921875" customWidth="1"/>
    <col min="3" max="3" width="24.296875" customWidth="1"/>
    <col min="4" max="4" width="13.5" customWidth="1"/>
    <col min="5" max="5" width="6.5" customWidth="1"/>
    <col min="6" max="6" width="1.796875" customWidth="1"/>
    <col min="7" max="7" width="3.796875" customWidth="1"/>
    <col min="8" max="8" width="20.09765625" customWidth="1"/>
    <col min="9" max="9" width="13.69921875" customWidth="1"/>
    <col min="10" max="10" width="11.796875" customWidth="1"/>
    <col min="11" max="11" width="10.296875" customWidth="1"/>
    <col min="12" max="12" width="11.09765625" customWidth="1"/>
    <col min="13" max="13" width="12.8984375" customWidth="1"/>
    <col min="14" max="15" width="11.09765625" customWidth="1"/>
    <col min="16" max="16" width="18.19921875" customWidth="1"/>
    <col min="17" max="17" width="19.5" customWidth="1"/>
    <col min="18" max="18" width="14.796875" customWidth="1"/>
    <col min="19" max="19" width="13.796875" customWidth="1"/>
    <col min="20" max="20" width="12.796875" customWidth="1"/>
    <col min="21" max="21" width="16.09765625" customWidth="1"/>
    <col min="22" max="22" width="11.3984375" customWidth="1"/>
    <col min="23" max="23" width="17" customWidth="1"/>
    <col min="24" max="24" width="13.8984375" customWidth="1"/>
    <col min="25" max="25" width="12.796875" customWidth="1"/>
    <col min="26" max="27" width="17" customWidth="1"/>
    <col min="28" max="28" width="12.796875" customWidth="1"/>
    <col min="29" max="29" width="3.796875" customWidth="1"/>
    <col min="30" max="30" width="10.69921875" customWidth="1"/>
    <col min="31" max="31" width="3.796875" customWidth="1"/>
    <col min="32" max="32" width="2.796875" customWidth="1"/>
    <col min="33" max="33" width="8.296875" customWidth="1"/>
    <col min="34" max="34" width="12.796875" customWidth="1"/>
    <col min="35" max="35" width="19.5" customWidth="1"/>
    <col min="36" max="36" width="14.296875" customWidth="1"/>
    <col min="37" max="37" width="11.796875" customWidth="1"/>
    <col min="38" max="38" width="13.69921875" customWidth="1"/>
  </cols>
  <sheetData>
    <row r="1" spans="1:58">
      <c r="A1" s="1"/>
      <c r="C1" s="94"/>
      <c r="E1" s="1"/>
      <c r="F1" s="1"/>
      <c r="G1" s="1"/>
      <c r="H1" s="1"/>
      <c r="I1" s="1"/>
      <c r="J1" s="1"/>
      <c r="K1" s="1"/>
      <c r="L1" s="1"/>
      <c r="M1" s="1"/>
      <c r="N1" s="1"/>
      <c r="O1" s="1"/>
      <c r="Z1" s="1"/>
      <c r="AA1" s="1"/>
      <c r="AB1" s="3"/>
      <c r="AC1" s="3"/>
      <c r="AD1" s="3"/>
      <c r="AE1" s="3"/>
      <c r="AF1" s="3"/>
      <c r="AG1" s="3"/>
      <c r="AH1" s="3"/>
      <c r="AI1" s="3"/>
      <c r="AJ1" s="3"/>
      <c r="AK1" s="3"/>
      <c r="AL1" s="3"/>
      <c r="AM1" s="3"/>
      <c r="AN1" s="3"/>
      <c r="AO1" s="3"/>
      <c r="AP1" s="3"/>
      <c r="AQ1" s="3"/>
      <c r="AR1" s="3"/>
      <c r="AS1" s="3"/>
      <c r="AT1" s="1"/>
      <c r="AU1" s="1"/>
      <c r="AV1" s="1"/>
      <c r="AW1" s="1"/>
      <c r="AX1" s="1"/>
      <c r="AY1" s="1"/>
      <c r="AZ1" s="1"/>
      <c r="BA1" s="1"/>
      <c r="BB1" s="1"/>
      <c r="BC1" s="1"/>
      <c r="BD1" s="1"/>
      <c r="BE1" s="1"/>
      <c r="BF1" s="1"/>
    </row>
    <row r="2" spans="1:58">
      <c r="A2" s="1"/>
      <c r="E2" s="1"/>
      <c r="F2" s="1"/>
      <c r="G2" s="1"/>
      <c r="H2" s="1"/>
      <c r="I2" s="1"/>
      <c r="J2" s="1"/>
      <c r="K2" s="1"/>
      <c r="L2" s="1"/>
      <c r="M2" s="1"/>
      <c r="N2" s="1"/>
      <c r="O2" s="1"/>
      <c r="U2" s="1"/>
      <c r="V2" s="1"/>
      <c r="W2" s="1"/>
      <c r="X2" s="1"/>
      <c r="Y2" s="1"/>
      <c r="Z2" s="1"/>
      <c r="AA2" s="1"/>
      <c r="AB2" s="1"/>
      <c r="AC2" s="1"/>
      <c r="AD2" s="1"/>
      <c r="AE2" s="1"/>
      <c r="AF2" s="3"/>
      <c r="AG2" s="3"/>
      <c r="AH2" s="3"/>
      <c r="AI2" s="3"/>
      <c r="AJ2" s="3"/>
      <c r="AK2" s="3"/>
      <c r="AL2" s="3"/>
      <c r="AM2" s="3"/>
      <c r="AN2" s="3"/>
      <c r="AO2" s="3"/>
      <c r="AP2" s="3"/>
      <c r="AQ2" s="3"/>
      <c r="AR2" s="3"/>
      <c r="AS2" s="3"/>
      <c r="AT2" s="1"/>
      <c r="AU2" s="1"/>
      <c r="AV2" s="1"/>
      <c r="AW2" s="1"/>
      <c r="AX2" s="1"/>
      <c r="AY2" s="1"/>
      <c r="AZ2" s="1"/>
      <c r="BA2" s="1"/>
      <c r="BB2" s="1"/>
      <c r="BC2" s="1"/>
      <c r="BD2" s="1"/>
      <c r="BE2" s="1"/>
      <c r="BF2" s="1"/>
    </row>
    <row r="3" spans="1:58">
      <c r="A3" s="1"/>
      <c r="C3" s="75" t="s">
        <v>118</v>
      </c>
      <c r="E3" s="1"/>
      <c r="F3" s="1"/>
      <c r="G3" s="2" t="s">
        <v>56</v>
      </c>
      <c r="H3" s="1"/>
      <c r="I3" s="1"/>
      <c r="J3" s="1"/>
      <c r="K3" s="1"/>
      <c r="L3" s="1"/>
      <c r="M3" s="1"/>
      <c r="N3" s="1"/>
      <c r="O3" s="1"/>
      <c r="U3" s="1"/>
      <c r="V3" s="1"/>
      <c r="W3" s="1"/>
      <c r="X3" s="1"/>
      <c r="Y3" s="24" t="s">
        <v>2</v>
      </c>
      <c r="Z3" s="1"/>
      <c r="AA3" s="3"/>
      <c r="AB3" s="3"/>
      <c r="AC3" s="3"/>
      <c r="AD3" s="3"/>
      <c r="AE3" s="1"/>
      <c r="AF3" s="3"/>
      <c r="AG3" s="3"/>
      <c r="AH3" s="3"/>
      <c r="AI3" s="3"/>
      <c r="AJ3" s="3"/>
      <c r="AK3" s="3"/>
      <c r="AL3" s="3"/>
      <c r="AM3" s="3"/>
      <c r="AN3" s="3"/>
      <c r="AO3" s="3"/>
      <c r="AP3" s="3"/>
      <c r="AQ3" s="3"/>
      <c r="AR3" s="3"/>
      <c r="AS3" s="3"/>
      <c r="AT3" s="1"/>
      <c r="AU3" s="1"/>
      <c r="AV3" s="1"/>
      <c r="AW3" s="1"/>
      <c r="AX3" s="1"/>
      <c r="AY3" s="1"/>
      <c r="AZ3" s="1"/>
      <c r="BA3" s="1"/>
      <c r="BB3" s="1"/>
      <c r="BC3" s="1"/>
      <c r="BD3" s="1"/>
      <c r="BE3" s="1"/>
      <c r="BF3" s="1"/>
    </row>
    <row r="4" spans="1:58">
      <c r="A4" s="1"/>
      <c r="E4" s="1"/>
      <c r="F4" s="1"/>
      <c r="G4" s="1"/>
      <c r="H4" s="2"/>
      <c r="I4" s="2"/>
      <c r="J4" s="1"/>
      <c r="K4" s="1"/>
      <c r="L4" s="1"/>
      <c r="M4" s="1"/>
      <c r="N4" s="1"/>
      <c r="O4" s="1"/>
      <c r="P4" s="21" t="s">
        <v>0</v>
      </c>
      <c r="S4" s="1"/>
      <c r="U4" s="21" t="s">
        <v>1</v>
      </c>
      <c r="V4" s="1"/>
      <c r="W4" s="1"/>
      <c r="X4" s="1"/>
      <c r="Y4" s="3"/>
      <c r="Z4" s="3"/>
      <c r="AA4" s="3"/>
      <c r="AB4" s="3"/>
      <c r="AC4" s="3"/>
      <c r="AD4" s="3"/>
      <c r="AF4" s="3"/>
      <c r="AG4" s="3"/>
      <c r="AH4" s="3"/>
      <c r="AI4" s="3"/>
      <c r="AJ4" s="3"/>
      <c r="AK4" s="3"/>
      <c r="AL4" s="3"/>
      <c r="AM4" s="3"/>
      <c r="AN4" s="3"/>
      <c r="AO4" s="3"/>
      <c r="AP4" s="3"/>
      <c r="AQ4" s="3"/>
      <c r="AR4" s="3"/>
      <c r="AS4" s="3"/>
      <c r="AT4" s="1"/>
      <c r="AU4" s="1"/>
      <c r="AV4" s="1"/>
      <c r="AW4" s="1"/>
      <c r="AX4" s="1"/>
      <c r="AY4" s="1"/>
      <c r="AZ4" s="1"/>
      <c r="BA4" s="1"/>
      <c r="BB4" s="1"/>
      <c r="BC4" s="1"/>
      <c r="BD4" s="1"/>
      <c r="BE4" s="1"/>
      <c r="BF4" s="1"/>
    </row>
    <row r="5" spans="1:58">
      <c r="A5" s="1"/>
      <c r="E5" s="1"/>
      <c r="F5" s="1"/>
      <c r="G5" s="1"/>
      <c r="H5" s="21" t="s">
        <v>270</v>
      </c>
      <c r="I5" s="2"/>
      <c r="J5" s="2"/>
      <c r="K5" s="2"/>
      <c r="L5" s="1"/>
      <c r="M5" s="1"/>
      <c r="N5" s="1"/>
      <c r="O5" s="1"/>
      <c r="S5" s="1"/>
      <c r="Y5" s="24" t="s">
        <v>4</v>
      </c>
      <c r="Z5" s="3"/>
      <c r="AA5" s="3"/>
      <c r="AB5" s="3"/>
      <c r="AC5" s="3"/>
      <c r="AD5" s="3"/>
      <c r="AF5" s="3"/>
      <c r="AG5" s="3"/>
      <c r="AH5" s="3"/>
      <c r="AI5" s="3"/>
      <c r="AJ5" s="3"/>
      <c r="AK5" s="3"/>
      <c r="AL5" s="3"/>
      <c r="AM5" s="3"/>
      <c r="AN5" s="3"/>
      <c r="AO5" s="3"/>
      <c r="AP5" s="3"/>
      <c r="AQ5" s="3"/>
      <c r="AR5" s="3"/>
      <c r="AS5" s="1"/>
      <c r="AT5" s="1"/>
      <c r="AU5" s="1"/>
      <c r="AV5" s="1"/>
      <c r="AW5" s="1"/>
      <c r="AX5" s="1"/>
      <c r="AY5" s="1"/>
      <c r="AZ5" s="1"/>
      <c r="BA5" s="1"/>
      <c r="BB5" s="1"/>
      <c r="BC5" s="1"/>
      <c r="BD5" s="1"/>
      <c r="BE5" s="1"/>
    </row>
    <row r="6" spans="1:58">
      <c r="A6" s="1"/>
      <c r="B6" s="27"/>
      <c r="C6" s="68" t="s">
        <v>96</v>
      </c>
      <c r="D6" s="10">
        <f>+R11</f>
        <v>0</v>
      </c>
      <c r="E6" s="1"/>
      <c r="F6" s="1"/>
      <c r="G6" s="1"/>
      <c r="H6" s="2"/>
      <c r="I6" s="2"/>
      <c r="J6" s="2"/>
      <c r="K6" s="2"/>
      <c r="L6" s="1"/>
      <c r="M6" s="1"/>
      <c r="N6" s="1"/>
      <c r="O6" s="1"/>
      <c r="P6" s="23" t="s">
        <v>93</v>
      </c>
      <c r="Q6" s="79" t="s">
        <v>103</v>
      </c>
      <c r="R6" s="64">
        <f>+'入　力'!F81</f>
        <v>0</v>
      </c>
      <c r="U6" s="22" t="s">
        <v>355</v>
      </c>
      <c r="Y6" s="3"/>
      <c r="Z6" s="4" t="s">
        <v>57</v>
      </c>
      <c r="AA6" s="4" t="s">
        <v>6</v>
      </c>
      <c r="AB6" s="1"/>
      <c r="AC6" s="1"/>
      <c r="AD6" s="1"/>
      <c r="AF6" s="3"/>
      <c r="AG6" s="3"/>
      <c r="AH6" s="3"/>
      <c r="AI6" s="3"/>
      <c r="AJ6" s="3"/>
      <c r="AK6" s="3"/>
      <c r="AL6" s="3"/>
      <c r="AM6" s="3"/>
      <c r="AN6" s="3"/>
      <c r="AO6" s="3"/>
      <c r="AP6" s="3"/>
      <c r="AQ6" s="3"/>
      <c r="AR6" s="3"/>
      <c r="AS6" s="3"/>
      <c r="AT6" s="1"/>
      <c r="AU6" s="1"/>
      <c r="AV6" s="1"/>
      <c r="AW6" s="1"/>
      <c r="AX6" s="1"/>
      <c r="AY6" s="1"/>
      <c r="AZ6" s="1"/>
      <c r="BA6" s="1"/>
      <c r="BB6" s="1"/>
      <c r="BC6" s="1"/>
      <c r="BD6" s="1"/>
      <c r="BE6" s="1"/>
      <c r="BF6" s="1"/>
    </row>
    <row r="7" spans="1:58">
      <c r="A7" s="1"/>
      <c r="B7" s="28" t="s">
        <v>10</v>
      </c>
      <c r="C7" s="5" t="s">
        <v>97</v>
      </c>
      <c r="D7" s="20">
        <f>+R17</f>
        <v>0</v>
      </c>
      <c r="E7" s="1"/>
      <c r="F7" s="1"/>
      <c r="G7" s="1"/>
      <c r="H7" s="2" t="s">
        <v>58</v>
      </c>
      <c r="J7" s="82">
        <f>+'入　力'!J16</f>
        <v>0</v>
      </c>
      <c r="K7" s="2"/>
      <c r="P7" s="1"/>
      <c r="Q7" s="79" t="s">
        <v>124</v>
      </c>
      <c r="R7" s="64">
        <f>+'入　力'!F82</f>
        <v>0</v>
      </c>
      <c r="Y7" s="3"/>
      <c r="Z7" s="6" t="s">
        <v>8</v>
      </c>
      <c r="AA7" s="64">
        <f>+'入　力'!F165</f>
        <v>0</v>
      </c>
      <c r="AB7" s="1"/>
      <c r="AC7" s="1"/>
      <c r="AD7" s="1"/>
      <c r="AF7" s="3"/>
      <c r="AG7" s="3"/>
      <c r="AH7" s="3"/>
      <c r="AI7" s="3"/>
      <c r="AJ7" s="3"/>
      <c r="AK7" s="3"/>
      <c r="AL7" s="3"/>
      <c r="AM7" s="3"/>
      <c r="AN7" s="3"/>
      <c r="AO7" s="3"/>
      <c r="AP7" s="3"/>
      <c r="AQ7" s="3"/>
      <c r="AR7" s="3"/>
      <c r="AS7" s="3"/>
      <c r="AT7" s="1"/>
      <c r="AU7" s="1"/>
      <c r="AV7" s="1"/>
      <c r="AW7" s="1"/>
      <c r="AX7" s="1"/>
      <c r="AY7" s="1"/>
      <c r="AZ7" s="1"/>
      <c r="BA7" s="1"/>
      <c r="BB7" s="1"/>
      <c r="BC7" s="1"/>
      <c r="BD7" s="1"/>
      <c r="BE7" s="1"/>
      <c r="BF7" s="1"/>
    </row>
    <row r="8" spans="1:58">
      <c r="A8" s="1"/>
      <c r="B8" s="7"/>
      <c r="C8" s="5" t="s">
        <v>98</v>
      </c>
      <c r="D8" s="20">
        <f>+R21</f>
        <v>0</v>
      </c>
      <c r="E8" s="1"/>
      <c r="F8" s="1"/>
      <c r="G8" s="1"/>
      <c r="H8" t="s">
        <v>120</v>
      </c>
      <c r="J8" s="83">
        <f>+'入　力'!J18</f>
        <v>0</v>
      </c>
      <c r="K8" s="14">
        <f>IF(J9=0,IF(+J8&gt;0,270000,0),0)</f>
        <v>0</v>
      </c>
      <c r="L8" s="1"/>
      <c r="M8" s="1"/>
      <c r="N8" s="1"/>
      <c r="O8" s="1"/>
      <c r="P8" s="1"/>
      <c r="Q8" s="78" t="s">
        <v>104</v>
      </c>
      <c r="R8" s="64">
        <f>+'入　力'!F83</f>
        <v>0</v>
      </c>
      <c r="U8" t="s">
        <v>356</v>
      </c>
      <c r="W8" s="165">
        <f>+'入　力'!F117</f>
        <v>0</v>
      </c>
      <c r="Y8" s="3"/>
      <c r="Z8" s="6" t="s">
        <v>12</v>
      </c>
      <c r="AA8" s="64">
        <f>+'入　力'!F166</f>
        <v>0</v>
      </c>
      <c r="AB8" s="1"/>
      <c r="AC8" s="1"/>
      <c r="AD8" s="1"/>
      <c r="AF8" s="3"/>
      <c r="AG8" s="3"/>
      <c r="AH8" s="3"/>
      <c r="AI8" s="3"/>
      <c r="AJ8" s="3"/>
      <c r="AK8" s="3"/>
      <c r="AL8" s="3"/>
      <c r="AM8" s="3"/>
      <c r="AN8" s="3"/>
      <c r="AO8" s="3"/>
      <c r="AP8" s="3"/>
      <c r="AQ8" s="3"/>
      <c r="AR8" s="3"/>
      <c r="AS8" s="3"/>
      <c r="AT8" s="1"/>
      <c r="AU8" s="1"/>
      <c r="AV8" s="1"/>
      <c r="AW8" s="1"/>
      <c r="AX8" s="1"/>
      <c r="AY8" s="1"/>
      <c r="AZ8" s="1"/>
      <c r="BA8" s="1"/>
      <c r="BB8" s="1"/>
      <c r="BC8" s="1"/>
      <c r="BD8" s="1"/>
      <c r="BE8" s="1"/>
      <c r="BF8" s="1"/>
    </row>
    <row r="9" spans="1:58">
      <c r="A9" s="3"/>
      <c r="B9" s="7"/>
      <c r="C9" s="203" t="s">
        <v>99</v>
      </c>
      <c r="D9" s="205">
        <f>+R28</f>
        <v>0</v>
      </c>
      <c r="E9" s="30"/>
      <c r="F9" s="1"/>
      <c r="G9" s="1"/>
      <c r="H9" t="s">
        <v>59</v>
      </c>
      <c r="J9" s="83">
        <f>+'入　力'!J19</f>
        <v>0</v>
      </c>
      <c r="K9" s="14">
        <f>IF(+J9&gt;0,400000,0)</f>
        <v>0</v>
      </c>
      <c r="P9" s="1"/>
      <c r="R9" s="19">
        <f>+R6-R7-R8</f>
        <v>0</v>
      </c>
      <c r="U9" t="s">
        <v>357</v>
      </c>
      <c r="W9" s="165">
        <f>+'入　力'!F118</f>
        <v>0</v>
      </c>
      <c r="Y9" s="3"/>
      <c r="Z9" s="33" t="s">
        <v>95</v>
      </c>
      <c r="AA9" s="64">
        <f>+'入　力'!F167</f>
        <v>0</v>
      </c>
      <c r="AB9" s="1"/>
      <c r="AC9" s="1"/>
      <c r="AD9" s="1"/>
      <c r="AF9" s="3"/>
      <c r="AG9" s="3"/>
      <c r="AH9" s="3"/>
      <c r="AI9" s="3"/>
      <c r="AJ9" s="3"/>
      <c r="AK9" s="3"/>
      <c r="AL9" s="3"/>
      <c r="AM9" s="3"/>
      <c r="AN9" s="3"/>
      <c r="AO9" s="3"/>
      <c r="AP9" s="3"/>
      <c r="AQ9" s="3"/>
      <c r="AR9" s="3"/>
      <c r="AS9" s="1"/>
      <c r="AT9" s="1"/>
      <c r="AU9" s="1"/>
      <c r="AV9" s="1"/>
      <c r="AW9" s="1"/>
      <c r="AX9" s="1"/>
      <c r="AY9" s="1"/>
      <c r="AZ9" s="1"/>
      <c r="BA9" s="1"/>
      <c r="BB9" s="1"/>
      <c r="BC9" s="1"/>
      <c r="BD9" s="1"/>
      <c r="BE9" s="1"/>
      <c r="BF9" s="1"/>
    </row>
    <row r="10" spans="1:58">
      <c r="A10" s="3"/>
      <c r="B10" s="98"/>
      <c r="C10" s="204" t="s">
        <v>500</v>
      </c>
      <c r="D10" s="206">
        <f>-Y114</f>
        <v>0</v>
      </c>
      <c r="E10" s="30"/>
      <c r="F10" s="1"/>
      <c r="G10" s="1"/>
      <c r="H10" s="129" t="s">
        <v>121</v>
      </c>
      <c r="J10" s="83">
        <f>+'入　力'!J20</f>
        <v>0</v>
      </c>
      <c r="K10" s="14">
        <f>IF(+J10&gt;0,270000,0)</f>
        <v>0</v>
      </c>
      <c r="Q10" s="74" t="s">
        <v>125</v>
      </c>
      <c r="R10" s="64">
        <f>MIN(650000-R16,+'入　力'!F84)</f>
        <v>0</v>
      </c>
      <c r="U10" t="s">
        <v>358</v>
      </c>
      <c r="W10" s="14">
        <f>+W8-W9</f>
        <v>0</v>
      </c>
      <c r="Y10" s="3"/>
      <c r="Z10" s="6" t="s">
        <v>43</v>
      </c>
      <c r="AA10" s="64">
        <f>+'入　力'!F169</f>
        <v>0</v>
      </c>
      <c r="AB10" s="1"/>
      <c r="AC10" s="1"/>
      <c r="AD10" s="1"/>
      <c r="AF10" s="3"/>
      <c r="AG10" s="3"/>
      <c r="AH10" s="3"/>
      <c r="AI10" s="3"/>
      <c r="AJ10" s="3"/>
      <c r="AK10" s="3"/>
      <c r="AL10" s="3"/>
      <c r="AM10" s="3"/>
      <c r="AN10" s="3"/>
      <c r="AO10" s="3"/>
      <c r="AP10" s="3"/>
      <c r="AQ10" s="3"/>
      <c r="AR10" s="3"/>
      <c r="AS10" s="1"/>
      <c r="AT10" s="1"/>
      <c r="AU10" s="1"/>
      <c r="AV10" s="1"/>
      <c r="AW10" s="1"/>
      <c r="AX10" s="1"/>
      <c r="AY10" s="1"/>
      <c r="AZ10" s="1"/>
      <c r="BA10" s="1"/>
      <c r="BB10" s="1"/>
      <c r="BC10" s="1"/>
      <c r="BD10" s="1"/>
      <c r="BE10" s="1"/>
      <c r="BF10" s="1"/>
    </row>
    <row r="11" spans="1:58">
      <c r="A11" s="7"/>
      <c r="B11" s="98"/>
      <c r="C11" s="70" t="s">
        <v>478</v>
      </c>
      <c r="D11" s="71">
        <f>+U118</f>
        <v>0</v>
      </c>
      <c r="E11" s="30"/>
      <c r="F11" s="1"/>
      <c r="G11" s="1"/>
      <c r="H11" s="129" t="s">
        <v>550</v>
      </c>
      <c r="J11" s="83">
        <f>+'入　力'!J21</f>
        <v>0</v>
      </c>
      <c r="K11" s="14">
        <f>IF(+J11&gt;0,350000,0)</f>
        <v>0</v>
      </c>
      <c r="Q11" s="79" t="s">
        <v>9</v>
      </c>
      <c r="R11" s="10">
        <f>+IF(R9&lt;=0,R9,MAX(R9-R10,0))</f>
        <v>0</v>
      </c>
      <c r="U11" t="s">
        <v>359</v>
      </c>
      <c r="W11" s="19">
        <f>MAX(0,+D15)</f>
        <v>0</v>
      </c>
      <c r="Y11" s="3"/>
      <c r="Z11" s="6" t="s">
        <v>40</v>
      </c>
      <c r="AA11" s="10">
        <f>SUM(AA7:AA10)</f>
        <v>0</v>
      </c>
      <c r="AB11" s="1"/>
      <c r="AC11" s="1"/>
      <c r="AD11" s="1"/>
      <c r="AF11" s="3"/>
      <c r="AG11" s="3"/>
      <c r="AH11" s="3"/>
      <c r="AI11" s="3"/>
      <c r="AJ11" s="3"/>
      <c r="AK11" s="3"/>
      <c r="AL11" s="3"/>
      <c r="AM11" s="3"/>
      <c r="AN11" s="3"/>
      <c r="AO11" s="3"/>
      <c r="AP11" s="3"/>
      <c r="AQ11" s="3"/>
      <c r="AR11" s="3"/>
      <c r="AS11" s="1"/>
      <c r="AT11" s="1"/>
      <c r="AU11" s="1"/>
      <c r="AV11" s="1"/>
      <c r="AW11" s="1"/>
      <c r="AX11" s="1"/>
      <c r="AY11" s="1"/>
      <c r="AZ11" s="1"/>
      <c r="BA11" s="1"/>
      <c r="BB11" s="1"/>
      <c r="BC11" s="1"/>
      <c r="BD11" s="1"/>
      <c r="BE11" s="1"/>
      <c r="BF11" s="1"/>
    </row>
    <row r="12" spans="1:58">
      <c r="A12" s="7"/>
      <c r="B12" s="98"/>
      <c r="C12" s="70" t="s">
        <v>479</v>
      </c>
      <c r="D12" s="10">
        <f>+T124</f>
        <v>0</v>
      </c>
      <c r="E12" s="30"/>
      <c r="F12" s="1"/>
      <c r="G12" s="1"/>
      <c r="H12" s="129" t="s">
        <v>551</v>
      </c>
      <c r="J12" s="83">
        <f>+'入　力'!J22</f>
        <v>0</v>
      </c>
      <c r="K12" s="14">
        <f>IF(+J12&gt;0,350000,0)</f>
        <v>0</v>
      </c>
      <c r="U12" t="s">
        <v>360</v>
      </c>
      <c r="W12" s="14">
        <f>+W11*0.1</f>
        <v>0</v>
      </c>
      <c r="Y12" s="3"/>
      <c r="AB12" s="1"/>
      <c r="AC12" s="1"/>
      <c r="AD12" s="1"/>
      <c r="AF12" s="3"/>
      <c r="AG12" s="3"/>
      <c r="AH12" s="3"/>
      <c r="AI12" s="3"/>
      <c r="AJ12" s="3"/>
      <c r="AK12" s="3"/>
      <c r="AL12" s="3"/>
      <c r="AM12" s="3"/>
      <c r="AN12" s="3"/>
      <c r="AO12" s="3"/>
      <c r="AP12" s="3"/>
      <c r="AQ12" s="3"/>
      <c r="AR12" s="3"/>
      <c r="AS12" s="1"/>
      <c r="AT12" s="1"/>
      <c r="AU12" s="1"/>
      <c r="AV12" s="1"/>
      <c r="AW12" s="1"/>
      <c r="AX12" s="1"/>
      <c r="AY12" s="1"/>
      <c r="AZ12" s="1"/>
      <c r="BA12" s="1"/>
      <c r="BB12" s="1"/>
      <c r="BC12" s="1"/>
      <c r="BD12" s="1"/>
      <c r="BE12" s="1"/>
      <c r="BF12" s="1"/>
    </row>
    <row r="13" spans="1:58" ht="18" thickBot="1">
      <c r="A13" s="7"/>
      <c r="B13" s="98"/>
      <c r="C13" s="99" t="s">
        <v>160</v>
      </c>
      <c r="D13" s="100">
        <f>SUM(D6:D12)</f>
        <v>0</v>
      </c>
      <c r="E13" s="1"/>
      <c r="F13" s="1"/>
      <c r="G13" s="1"/>
      <c r="P13" s="23" t="s">
        <v>51</v>
      </c>
      <c r="Q13" s="2" t="s">
        <v>7</v>
      </c>
      <c r="R13" s="64">
        <f>+'入　力'!L81</f>
        <v>0</v>
      </c>
      <c r="U13" t="s">
        <v>361</v>
      </c>
      <c r="W13" s="14">
        <f>MAX(0,+W10-W12)</f>
        <v>0</v>
      </c>
      <c r="Y13" s="3"/>
      <c r="AB13" s="1"/>
      <c r="AC13" s="1"/>
      <c r="AD13" s="1"/>
      <c r="AF13" s="3"/>
      <c r="AG13" s="3"/>
      <c r="AH13" s="3"/>
      <c r="AI13" s="3"/>
      <c r="AJ13" s="3"/>
      <c r="AK13" s="3"/>
      <c r="AL13" s="3"/>
      <c r="AM13" s="3"/>
      <c r="AN13" s="3"/>
      <c r="AO13" s="3"/>
      <c r="AP13" s="3"/>
      <c r="AQ13" s="3"/>
      <c r="AR13" s="3"/>
      <c r="AS13" s="1"/>
      <c r="AT13" s="1"/>
      <c r="AU13" s="1"/>
      <c r="AV13" s="1"/>
      <c r="AW13" s="1"/>
      <c r="AX13" s="1"/>
      <c r="AY13" s="1"/>
      <c r="AZ13" s="1"/>
      <c r="BA13" s="1"/>
      <c r="BB13" s="1"/>
      <c r="BC13" s="1"/>
      <c r="BD13" s="1"/>
      <c r="BE13" s="1"/>
      <c r="BF13" s="1"/>
    </row>
    <row r="14" spans="1:58" ht="18" thickBot="1">
      <c r="A14" s="7"/>
      <c r="B14" s="28" t="s">
        <v>17</v>
      </c>
      <c r="C14" s="70" t="s">
        <v>430</v>
      </c>
      <c r="D14" s="10">
        <f>+S88</f>
        <v>0</v>
      </c>
      <c r="E14" s="30"/>
      <c r="F14" s="1"/>
      <c r="G14" s="1"/>
      <c r="I14" t="s">
        <v>303</v>
      </c>
      <c r="K14" s="32">
        <f>+K8+K9</f>
        <v>0</v>
      </c>
      <c r="P14" s="1"/>
      <c r="Q14" s="1" t="s">
        <v>39</v>
      </c>
      <c r="R14" s="64">
        <f>+'入　力'!L82</f>
        <v>0</v>
      </c>
      <c r="U14" t="s">
        <v>362</v>
      </c>
      <c r="W14" s="165">
        <f>+'入　力'!F121</f>
        <v>0</v>
      </c>
      <c r="Y14" s="3"/>
      <c r="Z14" s="3"/>
      <c r="AA14" s="3"/>
      <c r="AB14" s="3"/>
      <c r="AC14" s="1"/>
      <c r="AD14" s="1"/>
      <c r="AF14" s="3"/>
      <c r="AG14" s="3"/>
      <c r="AH14" s="3"/>
      <c r="AI14" s="3"/>
      <c r="AJ14" s="3"/>
      <c r="AK14" s="3"/>
      <c r="AL14" s="3"/>
      <c r="AM14" s="3"/>
      <c r="AN14" s="3"/>
      <c r="AO14" s="3"/>
      <c r="AP14" s="3"/>
      <c r="AQ14" s="3"/>
      <c r="AR14" s="3"/>
      <c r="AS14" s="1"/>
      <c r="AT14" s="1"/>
      <c r="AU14" s="1"/>
      <c r="AV14" s="1"/>
      <c r="AW14" s="1"/>
      <c r="AX14" s="1"/>
      <c r="AY14" s="1"/>
      <c r="AZ14" s="1"/>
      <c r="BA14" s="1"/>
      <c r="BB14" s="1"/>
      <c r="BC14" s="1"/>
      <c r="BD14" s="1"/>
      <c r="BE14" s="1"/>
      <c r="BF14" s="1"/>
    </row>
    <row r="15" spans="1:58" ht="18" thickBot="1">
      <c r="A15" s="7"/>
      <c r="B15" s="20"/>
      <c r="C15" s="69" t="s">
        <v>47</v>
      </c>
      <c r="D15" s="77">
        <f>IF(D13&gt;=0,D13+D14,IF(R80+S80+T80&gt;0,D14,D13+D14))</f>
        <v>0</v>
      </c>
      <c r="E15" s="30"/>
      <c r="F15" s="1"/>
      <c r="G15" s="1"/>
      <c r="I15" t="s">
        <v>304</v>
      </c>
      <c r="K15" s="71">
        <f>MIN(SUM(K10:K12),350000)</f>
        <v>0</v>
      </c>
      <c r="R15" s="19">
        <f>+R13-R14</f>
        <v>0</v>
      </c>
      <c r="U15" t="s">
        <v>363</v>
      </c>
      <c r="W15" s="14">
        <f>MAX(0,+W14-50000)</f>
        <v>0</v>
      </c>
      <c r="Y15" s="1"/>
      <c r="Z15" s="1"/>
      <c r="AA15" s="1"/>
      <c r="AB15" s="1"/>
      <c r="AC15" s="1"/>
      <c r="AD15" s="1"/>
      <c r="AF15" s="3"/>
      <c r="AG15" s="3"/>
      <c r="AH15" s="3"/>
      <c r="AI15" s="3"/>
      <c r="AJ15" s="3"/>
      <c r="AK15" s="3"/>
      <c r="AL15" s="3"/>
      <c r="AM15" s="3"/>
      <c r="AN15" s="3"/>
      <c r="AO15" s="3"/>
      <c r="AP15" s="3"/>
      <c r="AQ15" s="3"/>
      <c r="AR15" s="3"/>
      <c r="AS15" s="1"/>
      <c r="AT15" s="1"/>
      <c r="AU15" s="1"/>
      <c r="AV15" s="1"/>
      <c r="AW15" s="1"/>
      <c r="AX15" s="1"/>
      <c r="AY15" s="1"/>
      <c r="AZ15" s="1"/>
      <c r="BA15" s="1"/>
      <c r="BB15" s="1"/>
      <c r="BC15" s="1"/>
      <c r="BD15" s="1"/>
      <c r="BE15" s="1"/>
      <c r="BF15" s="1"/>
    </row>
    <row r="16" spans="1:58" ht="18" thickTop="1">
      <c r="A16" s="7"/>
      <c r="B16" s="7"/>
      <c r="C16" s="123" t="s">
        <v>368</v>
      </c>
      <c r="D16" s="29">
        <f>+W16</f>
        <v>0</v>
      </c>
      <c r="E16" s="30"/>
      <c r="F16" s="1"/>
      <c r="G16" s="1"/>
      <c r="O16" s="50"/>
      <c r="Q16" s="74" t="s">
        <v>125</v>
      </c>
      <c r="R16" s="64">
        <f>MIN(+'入　力'!L83,650000)</f>
        <v>0</v>
      </c>
      <c r="U16" t="s">
        <v>364</v>
      </c>
      <c r="W16" s="14">
        <f>MAX(W13,W15)</f>
        <v>0</v>
      </c>
      <c r="Y16" s="21" t="s">
        <v>18</v>
      </c>
      <c r="AA16" s="1"/>
      <c r="AB16" s="1"/>
      <c r="AC16" s="1"/>
      <c r="AD16" s="1"/>
      <c r="AF16" s="3"/>
      <c r="AG16" s="3"/>
      <c r="AH16" s="3"/>
      <c r="AI16" s="3"/>
      <c r="AJ16" s="3"/>
      <c r="AK16" s="3"/>
      <c r="AL16" s="3"/>
      <c r="AM16" s="3"/>
      <c r="AN16" s="3"/>
      <c r="AO16" s="3"/>
      <c r="AP16" s="3"/>
      <c r="AQ16" s="3"/>
      <c r="AR16" s="3"/>
      <c r="AS16" s="1"/>
      <c r="AT16" s="1"/>
      <c r="AU16" s="1"/>
      <c r="AV16" s="1"/>
      <c r="AW16" s="1"/>
      <c r="AX16" s="1"/>
      <c r="AY16" s="1"/>
      <c r="AZ16" s="1"/>
      <c r="BA16" s="1"/>
      <c r="BB16" s="1"/>
      <c r="BC16" s="1"/>
      <c r="BD16" s="1"/>
      <c r="BE16" s="1"/>
      <c r="BF16" s="1"/>
    </row>
    <row r="17" spans="1:58">
      <c r="A17" s="7"/>
      <c r="B17" s="7"/>
      <c r="C17" s="123" t="s">
        <v>306</v>
      </c>
      <c r="D17" s="29">
        <f>+W28</f>
        <v>0</v>
      </c>
      <c r="E17" s="30"/>
      <c r="F17" s="1"/>
      <c r="G17" s="1"/>
      <c r="P17" s="1"/>
      <c r="Q17" s="2" t="s">
        <v>9</v>
      </c>
      <c r="R17" s="10">
        <f>+IF(R15&lt;=0,R15,MAX(R15-R16,0))</f>
        <v>0</v>
      </c>
      <c r="AH17" s="3"/>
      <c r="AI17" s="3"/>
      <c r="AJ17" s="3"/>
      <c r="AK17" s="3"/>
      <c r="AL17" s="3"/>
      <c r="AM17" s="3"/>
      <c r="AN17" s="3"/>
      <c r="AO17" s="3"/>
      <c r="AP17" s="3"/>
      <c r="AQ17" s="3"/>
      <c r="AR17" s="3"/>
      <c r="AS17" s="1"/>
      <c r="AT17" s="1"/>
      <c r="AU17" s="1"/>
      <c r="AV17" s="1"/>
      <c r="AW17" s="1"/>
      <c r="AX17" s="1"/>
      <c r="AY17" s="1"/>
      <c r="AZ17" s="1"/>
      <c r="BA17" s="1"/>
      <c r="BB17" s="1"/>
      <c r="BC17" s="1"/>
      <c r="BD17" s="1"/>
      <c r="BE17" s="1"/>
      <c r="BF17" s="1"/>
    </row>
    <row r="18" spans="1:58">
      <c r="A18" s="7"/>
      <c r="B18" s="98"/>
      <c r="C18" s="123" t="s">
        <v>307</v>
      </c>
      <c r="D18" s="29">
        <f>+W38</f>
        <v>0</v>
      </c>
      <c r="E18" s="30"/>
      <c r="F18" s="1"/>
      <c r="G18" s="1"/>
      <c r="O18" s="50"/>
      <c r="P18" s="1"/>
      <c r="R18" s="3"/>
      <c r="S18" s="3"/>
      <c r="Z18" s="110" t="s">
        <v>599</v>
      </c>
      <c r="AH18" s="3"/>
      <c r="AI18" s="3"/>
      <c r="AJ18" s="3"/>
      <c r="AK18" s="3"/>
      <c r="AL18" s="3"/>
      <c r="AM18" s="3"/>
      <c r="AN18" s="3"/>
      <c r="AO18" s="3"/>
      <c r="AP18" s="3"/>
      <c r="AQ18" s="3"/>
      <c r="AR18" s="3"/>
      <c r="AS18" s="1"/>
      <c r="AT18" s="1"/>
      <c r="AU18" s="1"/>
      <c r="AV18" s="1"/>
      <c r="AW18" s="1"/>
      <c r="AX18" s="1"/>
      <c r="AY18" s="1"/>
      <c r="AZ18" s="1"/>
      <c r="BA18" s="1"/>
      <c r="BB18" s="1"/>
      <c r="BC18" s="1"/>
      <c r="BD18" s="1"/>
      <c r="BE18" s="1"/>
      <c r="BF18" s="1"/>
    </row>
    <row r="19" spans="1:58">
      <c r="A19" s="7"/>
      <c r="B19" s="7"/>
      <c r="C19" s="123" t="s">
        <v>308</v>
      </c>
      <c r="D19" s="10">
        <f>+W40</f>
        <v>0</v>
      </c>
      <c r="E19" s="1"/>
      <c r="F19" s="1"/>
      <c r="G19" s="1"/>
      <c r="P19" s="23" t="s">
        <v>94</v>
      </c>
      <c r="Q19" s="3" t="s">
        <v>95</v>
      </c>
      <c r="R19" s="64">
        <f>+'入　力'!F89</f>
        <v>0</v>
      </c>
      <c r="S19" s="1"/>
      <c r="U19" s="3"/>
      <c r="V19" s="3"/>
      <c r="W19" s="3"/>
      <c r="X19" s="3"/>
      <c r="Z19" s="334" t="s">
        <v>627</v>
      </c>
      <c r="AA19" s="183">
        <f>+'入　力'!L165</f>
        <v>0</v>
      </c>
      <c r="AB19" t="s">
        <v>89</v>
      </c>
      <c r="AH19" s="3"/>
      <c r="AI19" s="3"/>
      <c r="AJ19" s="3"/>
      <c r="AK19" s="3"/>
      <c r="AL19" s="3"/>
      <c r="AM19" s="3"/>
      <c r="AN19" s="3"/>
      <c r="AO19" s="3"/>
      <c r="AP19" s="3"/>
      <c r="AQ19" s="3"/>
      <c r="AR19" s="3"/>
      <c r="AS19" s="1"/>
      <c r="AT19" s="1"/>
      <c r="AU19" s="1"/>
      <c r="AV19" s="1"/>
      <c r="AW19" s="1"/>
      <c r="AX19" s="1"/>
      <c r="AY19" s="1"/>
      <c r="AZ19" s="1"/>
      <c r="BA19" s="1"/>
      <c r="BB19" s="1"/>
      <c r="BC19" s="1"/>
      <c r="BD19" s="1"/>
      <c r="BE19" s="1"/>
      <c r="BF19" s="1"/>
    </row>
    <row r="20" spans="1:58">
      <c r="A20" s="7"/>
      <c r="B20" s="28" t="s">
        <v>10</v>
      </c>
      <c r="C20" s="123" t="s">
        <v>309</v>
      </c>
      <c r="D20" s="20">
        <f>+X60</f>
        <v>0</v>
      </c>
      <c r="E20" s="1"/>
      <c r="F20" s="1"/>
      <c r="G20" s="1"/>
      <c r="O20" s="50"/>
      <c r="P20" s="2"/>
      <c r="Q20" s="2" t="s">
        <v>16</v>
      </c>
      <c r="R20" s="64">
        <f>+'入　力'!F90</f>
        <v>0</v>
      </c>
      <c r="S20" s="1"/>
      <c r="U20" s="24" t="s">
        <v>3</v>
      </c>
      <c r="V20" s="3"/>
      <c r="W20" s="3"/>
      <c r="X20" s="3"/>
      <c r="Z20" t="s">
        <v>628</v>
      </c>
      <c r="AH20" s="3"/>
      <c r="AI20" s="3"/>
      <c r="AJ20" s="3"/>
      <c r="AK20" s="3"/>
      <c r="AL20" s="3"/>
      <c r="AM20" s="3"/>
      <c r="AN20" s="3"/>
      <c r="AO20" s="3"/>
      <c r="AP20" s="3"/>
      <c r="AQ20" s="3"/>
      <c r="AR20" s="3"/>
      <c r="AS20" s="1"/>
      <c r="AT20" s="1"/>
      <c r="AU20" s="1"/>
      <c r="AV20" s="1"/>
      <c r="AW20" s="1"/>
      <c r="AX20" s="1"/>
      <c r="AY20" s="1"/>
      <c r="AZ20" s="1"/>
      <c r="BA20" s="1"/>
      <c r="BB20" s="1"/>
      <c r="BC20" s="1"/>
      <c r="BD20" s="1"/>
      <c r="BE20" s="1"/>
      <c r="BF20" s="1"/>
    </row>
    <row r="21" spans="1:58">
      <c r="A21" s="7"/>
      <c r="B21" s="7"/>
      <c r="C21" s="123" t="s">
        <v>315</v>
      </c>
      <c r="D21" s="20">
        <f>+W70</f>
        <v>0</v>
      </c>
      <c r="E21" s="1"/>
      <c r="F21" s="1"/>
      <c r="G21" s="1"/>
      <c r="P21" s="2"/>
      <c r="Q21" s="1"/>
      <c r="R21" s="10">
        <f>MAX(0,+R19-R20)</f>
        <v>0</v>
      </c>
      <c r="S21" s="34"/>
      <c r="U21" s="1"/>
      <c r="V21" s="1"/>
      <c r="W21" s="3"/>
      <c r="X21" s="3"/>
      <c r="Z21" s="334" t="s">
        <v>625</v>
      </c>
      <c r="AA21" s="183">
        <f>+'入　力'!L170</f>
        <v>0</v>
      </c>
      <c r="AB21" t="s">
        <v>632</v>
      </c>
      <c r="AH21" s="3"/>
      <c r="AI21" s="3"/>
      <c r="AJ21" s="3"/>
      <c r="AK21" s="3"/>
      <c r="AL21" s="3"/>
      <c r="AM21" s="3"/>
      <c r="AN21" s="3"/>
      <c r="AO21" s="3"/>
      <c r="AP21" s="3"/>
      <c r="AQ21" s="3"/>
      <c r="AR21" s="3"/>
      <c r="AS21" s="1"/>
      <c r="AT21" s="1"/>
      <c r="AU21" s="1"/>
      <c r="AV21" s="1"/>
      <c r="AW21" s="1"/>
      <c r="AX21" s="1"/>
      <c r="AY21" s="1"/>
      <c r="AZ21" s="1"/>
      <c r="BA21" s="1"/>
      <c r="BB21" s="1"/>
      <c r="BC21" s="1"/>
      <c r="BD21" s="1"/>
      <c r="BE21" s="1"/>
      <c r="BF21" s="1"/>
    </row>
    <row r="22" spans="1:58">
      <c r="A22" s="8"/>
      <c r="B22" s="28" t="s">
        <v>17</v>
      </c>
      <c r="C22" s="123" t="s">
        <v>310</v>
      </c>
      <c r="D22" s="20">
        <f>+X82</f>
        <v>0</v>
      </c>
      <c r="E22" s="1"/>
      <c r="F22" s="1"/>
      <c r="G22" s="1"/>
      <c r="H22" s="22" t="s">
        <v>526</v>
      </c>
      <c r="O22" s="50"/>
      <c r="Q22" s="4" t="s">
        <v>66</v>
      </c>
      <c r="S22" s="1"/>
      <c r="U22" s="4" t="s">
        <v>11</v>
      </c>
      <c r="V22" s="3"/>
      <c r="W22" s="64">
        <f>+'入　力'!L116</f>
        <v>0</v>
      </c>
      <c r="X22" s="3"/>
      <c r="AH22" s="3"/>
      <c r="AI22" s="3"/>
      <c r="AJ22" s="3"/>
      <c r="AK22" s="3"/>
      <c r="AL22" s="3"/>
      <c r="AM22" s="3"/>
      <c r="AN22" s="3"/>
      <c r="AO22" s="3"/>
      <c r="AP22" s="3"/>
      <c r="AQ22" s="3"/>
      <c r="AR22" s="3"/>
      <c r="AS22" s="1"/>
      <c r="AT22" s="1"/>
      <c r="AU22" s="1"/>
      <c r="AV22" s="1"/>
      <c r="AW22" s="1"/>
      <c r="AX22" s="1"/>
      <c r="AY22" s="1"/>
      <c r="AZ22" s="1"/>
      <c r="BA22" s="1"/>
      <c r="BB22" s="1"/>
      <c r="BC22" s="1"/>
      <c r="BD22" s="1"/>
      <c r="BE22" s="1"/>
      <c r="BF22" s="1"/>
    </row>
    <row r="23" spans="1:58" ht="18" thickBot="1">
      <c r="A23" s="3"/>
      <c r="B23" s="7"/>
      <c r="C23" s="123" t="s">
        <v>311</v>
      </c>
      <c r="D23" s="10">
        <f>+K15</f>
        <v>0</v>
      </c>
      <c r="E23" s="1"/>
      <c r="F23" s="1"/>
      <c r="G23" s="1"/>
      <c r="O23" s="50"/>
      <c r="Q23" s="4" t="s">
        <v>67</v>
      </c>
      <c r="R23" s="14">
        <f>IF(R21&gt;0,IF(+D30&gt;0,IF(+D30&lt;=10000000,D30,0),0),0)</f>
        <v>0</v>
      </c>
      <c r="S23" s="10">
        <f>ROUNDUP(IF(R23&gt;0,R21*0.1,0),0)</f>
        <v>0</v>
      </c>
      <c r="U23" s="4" t="s">
        <v>13</v>
      </c>
      <c r="V23" s="3"/>
      <c r="W23" s="87">
        <f>+'入　力'!L117</f>
        <v>0</v>
      </c>
      <c r="X23" s="3"/>
      <c r="AH23" s="3"/>
      <c r="AI23" s="3"/>
      <c r="AJ23" s="3"/>
      <c r="AK23" s="3"/>
      <c r="AL23" s="3"/>
      <c r="AM23" s="3"/>
      <c r="AN23" s="3"/>
      <c r="AO23" s="3"/>
      <c r="AP23" s="3"/>
      <c r="AQ23" s="3"/>
      <c r="AR23" s="3"/>
      <c r="AS23" s="1"/>
      <c r="AT23" s="1"/>
      <c r="AU23" s="1"/>
      <c r="AV23" s="1"/>
      <c r="AW23" s="1"/>
      <c r="AX23" s="1"/>
      <c r="AY23" s="1"/>
      <c r="AZ23" s="1"/>
      <c r="BA23" s="1"/>
      <c r="BB23" s="1"/>
      <c r="BC23" s="1"/>
      <c r="BD23" s="1"/>
      <c r="BE23" s="1"/>
      <c r="BF23" s="1"/>
    </row>
    <row r="24" spans="1:58" ht="18" thickBot="1">
      <c r="A24" s="3"/>
      <c r="B24" s="141" t="s">
        <v>21</v>
      </c>
      <c r="C24" s="70" t="s">
        <v>312</v>
      </c>
      <c r="D24" s="106">
        <f>+K14+K41+K91</f>
        <v>0</v>
      </c>
      <c r="E24" s="1"/>
      <c r="F24" s="1"/>
      <c r="G24" s="1"/>
      <c r="H24" t="s">
        <v>527</v>
      </c>
      <c r="J24" s="209">
        <f>+'入　力'!J28</f>
        <v>0</v>
      </c>
      <c r="Q24" s="4" t="s">
        <v>68</v>
      </c>
      <c r="R24" s="10">
        <f>IF(R21&gt;0,IF(D30&gt;0,IF(+D30&gt;10000000,D30,""),0),0)</f>
        <v>0</v>
      </c>
      <c r="S24" s="66">
        <f>ROUNDUP(IF(R24&gt;0,+IF(R21&lt;=R24-10000000,R21*5%,R21*0.1-(R24-10000000)*5%),0),0)</f>
        <v>0</v>
      </c>
      <c r="U24" s="4" t="s">
        <v>15</v>
      </c>
      <c r="V24" s="3"/>
      <c r="W24" s="12">
        <f>MAX(W22-W23,0)</f>
        <v>0</v>
      </c>
      <c r="X24" s="3"/>
      <c r="Z24" s="110" t="s">
        <v>600</v>
      </c>
      <c r="AH24" s="3"/>
      <c r="AI24" s="3"/>
      <c r="AJ24" s="3"/>
      <c r="AK24" s="3"/>
      <c r="AL24" s="3"/>
      <c r="AM24" s="3"/>
      <c r="AN24" s="3"/>
      <c r="AO24" s="3"/>
      <c r="AP24" s="3"/>
      <c r="AQ24" s="3"/>
      <c r="AR24" s="3"/>
      <c r="AS24" s="1"/>
      <c r="AT24" s="1"/>
      <c r="AU24" s="1"/>
      <c r="AV24" s="1"/>
      <c r="AW24" s="1"/>
      <c r="AX24" s="1"/>
      <c r="AY24" s="1"/>
      <c r="AZ24" s="1"/>
      <c r="BA24" s="1"/>
      <c r="BB24" s="1"/>
      <c r="BC24" s="1"/>
      <c r="BD24" s="1"/>
      <c r="BE24" s="1"/>
      <c r="BF24" s="1"/>
    </row>
    <row r="25" spans="1:58">
      <c r="A25" s="3"/>
      <c r="B25" s="98"/>
      <c r="C25" s="70" t="s">
        <v>296</v>
      </c>
      <c r="D25" s="71">
        <f>+K61</f>
        <v>0</v>
      </c>
      <c r="E25" s="1"/>
      <c r="F25" s="1"/>
      <c r="G25" s="1"/>
      <c r="H25" t="s">
        <v>528</v>
      </c>
      <c r="J25" s="165">
        <f>+'入　力'!I31</f>
        <v>0</v>
      </c>
      <c r="K25" t="s">
        <v>523</v>
      </c>
      <c r="O25" s="89"/>
      <c r="Q25" s="24" t="s">
        <v>69</v>
      </c>
      <c r="R25" s="3"/>
      <c r="S25" s="20">
        <f>SUM(S23:S24)</f>
        <v>0</v>
      </c>
      <c r="U25" s="4" t="s">
        <v>14</v>
      </c>
      <c r="V25" s="3"/>
      <c r="W25" s="3">
        <v>100000</v>
      </c>
      <c r="X25" s="1"/>
      <c r="Z25" s="334" t="s">
        <v>627</v>
      </c>
      <c r="AA25" s="183">
        <f>+'入　力'!L173</f>
        <v>0</v>
      </c>
      <c r="AB25" t="s">
        <v>89</v>
      </c>
      <c r="AH25" s="3"/>
      <c r="AI25" s="3"/>
      <c r="AJ25" s="3"/>
      <c r="AK25" s="3"/>
      <c r="AL25" s="3"/>
      <c r="AM25" s="3"/>
      <c r="AN25" s="3"/>
      <c r="AO25" s="3"/>
      <c r="AP25" s="3"/>
      <c r="AQ25" s="3"/>
      <c r="AR25" s="3"/>
      <c r="AS25" s="1"/>
      <c r="AT25" s="1"/>
      <c r="AU25" s="1"/>
      <c r="AV25" s="1"/>
      <c r="AW25" s="1"/>
      <c r="AX25" s="1"/>
      <c r="AY25" s="1"/>
      <c r="AZ25" s="1"/>
      <c r="BA25" s="1"/>
      <c r="BB25" s="1"/>
      <c r="BC25" s="1"/>
      <c r="BD25" s="1"/>
      <c r="BE25" s="1"/>
      <c r="BF25" s="1"/>
    </row>
    <row r="26" spans="1:58">
      <c r="A26" s="7"/>
      <c r="B26" s="28" t="s">
        <v>24</v>
      </c>
      <c r="C26" s="123" t="s">
        <v>313</v>
      </c>
      <c r="D26" s="10">
        <f>+N42</f>
        <v>0</v>
      </c>
      <c r="E26" s="1"/>
      <c r="F26" s="1"/>
      <c r="G26" s="1"/>
      <c r="U26" s="4" t="s">
        <v>61</v>
      </c>
      <c r="V26" s="3"/>
      <c r="W26" s="14">
        <f>MAX(+D15*5%,0)</f>
        <v>0</v>
      </c>
      <c r="X26" s="1"/>
      <c r="AH26" s="3"/>
      <c r="AI26" s="3"/>
      <c r="AJ26" s="3"/>
      <c r="AK26" s="3"/>
      <c r="AL26" s="3"/>
      <c r="AM26" s="3"/>
      <c r="AN26" s="3"/>
      <c r="AO26" s="3"/>
      <c r="AP26" s="3"/>
      <c r="AQ26" s="3"/>
      <c r="AR26" s="3"/>
      <c r="AS26" s="1"/>
      <c r="AT26" s="1"/>
      <c r="AU26" s="1"/>
      <c r="AV26" s="1"/>
      <c r="AW26" s="1"/>
      <c r="AX26" s="1"/>
      <c r="AY26" s="1"/>
      <c r="AZ26" s="1"/>
      <c r="BA26" s="1"/>
      <c r="BB26" s="1"/>
      <c r="BC26" s="1"/>
      <c r="BD26" s="1"/>
      <c r="BE26" s="1"/>
      <c r="BF26" s="1"/>
    </row>
    <row r="27" spans="1:58">
      <c r="A27" s="7"/>
      <c r="B27" s="7"/>
      <c r="C27" s="5" t="s">
        <v>31</v>
      </c>
      <c r="D27" s="10">
        <f>+L81</f>
        <v>0</v>
      </c>
      <c r="E27" s="1"/>
      <c r="F27" s="1"/>
      <c r="G27" s="1"/>
      <c r="H27" s="22" t="s">
        <v>302</v>
      </c>
      <c r="P27" s="23" t="s">
        <v>28</v>
      </c>
      <c r="Q27" s="4" t="s">
        <v>5</v>
      </c>
      <c r="R27" s="4" t="s">
        <v>70</v>
      </c>
      <c r="U27" s="3" t="s">
        <v>62</v>
      </c>
      <c r="V27" s="3"/>
      <c r="W27" s="19">
        <f>MIN(W25,W26)</f>
        <v>0</v>
      </c>
      <c r="X27" s="1"/>
      <c r="Z27" s="110" t="s">
        <v>601</v>
      </c>
      <c r="AH27" s="3"/>
      <c r="AI27" s="3"/>
      <c r="AJ27" s="3"/>
      <c r="AK27" s="3"/>
      <c r="AL27" s="3"/>
      <c r="AM27" s="3"/>
      <c r="AN27" s="3"/>
      <c r="AO27" s="3"/>
      <c r="AP27" s="3"/>
      <c r="AQ27" s="3"/>
      <c r="AR27" s="3"/>
      <c r="AS27" s="1"/>
      <c r="AT27" s="1"/>
      <c r="AU27" s="1"/>
      <c r="AV27" s="1"/>
      <c r="AW27" s="1"/>
      <c r="AX27" s="1"/>
      <c r="AY27" s="1"/>
      <c r="AZ27" s="1"/>
      <c r="BA27" s="1"/>
      <c r="BB27" s="1"/>
      <c r="BC27" s="1"/>
      <c r="BD27" s="1"/>
      <c r="BE27" s="1"/>
      <c r="BF27" s="1"/>
    </row>
    <row r="28" spans="1:58">
      <c r="A28" s="7"/>
      <c r="B28" s="7"/>
      <c r="C28" s="5" t="s">
        <v>32</v>
      </c>
      <c r="D28" s="20">
        <f>+I104</f>
        <v>950000</v>
      </c>
      <c r="E28" s="1"/>
      <c r="F28" s="1"/>
      <c r="G28" s="1"/>
      <c r="H28" s="22"/>
      <c r="L28" s="192" t="s">
        <v>298</v>
      </c>
      <c r="M28" s="210">
        <f>+D15</f>
        <v>0</v>
      </c>
      <c r="P28" s="1"/>
      <c r="Q28" s="64">
        <f>+'入　力'!L89</f>
        <v>0</v>
      </c>
      <c r="R28" s="10">
        <f>+P1315</f>
        <v>0</v>
      </c>
      <c r="U28" s="3" t="s">
        <v>49</v>
      </c>
      <c r="V28" s="3"/>
      <c r="W28" s="15">
        <f>MIN(2000000,MAX(W24-W27,0))</f>
        <v>0</v>
      </c>
      <c r="Z28" s="334" t="s">
        <v>627</v>
      </c>
      <c r="AA28" s="183">
        <f>+'入　力'!L176</f>
        <v>0</v>
      </c>
      <c r="AB28" t="s">
        <v>89</v>
      </c>
      <c r="AH28" s="3"/>
      <c r="AI28" s="3"/>
      <c r="AJ28" s="3"/>
      <c r="AK28" s="3"/>
      <c r="AL28" s="3"/>
      <c r="AM28" s="3"/>
      <c r="AN28" s="3"/>
      <c r="AO28" s="3"/>
      <c r="AP28" s="3"/>
      <c r="AQ28" s="3"/>
      <c r="AR28" s="3"/>
      <c r="AS28" s="1"/>
      <c r="AT28" s="1"/>
      <c r="AU28" s="1"/>
      <c r="AV28" s="1"/>
      <c r="AW28" s="1"/>
      <c r="AX28" s="1"/>
      <c r="AY28" s="1"/>
      <c r="AZ28" s="1"/>
      <c r="BA28" s="1"/>
      <c r="BB28" s="1"/>
      <c r="BC28" s="1"/>
      <c r="BD28" s="1"/>
      <c r="BE28" s="1"/>
      <c r="BF28" s="1"/>
    </row>
    <row r="29" spans="1:58" ht="18" thickBot="1">
      <c r="A29" s="7"/>
      <c r="B29" s="7"/>
      <c r="C29" s="69" t="s">
        <v>47</v>
      </c>
      <c r="D29" s="76">
        <f>SUM(D16:D28)</f>
        <v>950000</v>
      </c>
      <c r="E29" s="1"/>
      <c r="F29" s="1"/>
      <c r="G29" s="1"/>
      <c r="K29" s="112" t="s">
        <v>303</v>
      </c>
      <c r="L29" s="401" t="s">
        <v>302</v>
      </c>
      <c r="M29" s="420"/>
      <c r="N29" s="402"/>
      <c r="W29" s="1" t="s">
        <v>91</v>
      </c>
      <c r="X29" s="1"/>
      <c r="AH29" s="3"/>
      <c r="AI29" s="3"/>
      <c r="AJ29" s="3"/>
      <c r="AK29" s="3"/>
      <c r="AL29" s="3"/>
      <c r="AM29" s="3"/>
      <c r="AN29" s="3"/>
      <c r="AO29" s="3"/>
      <c r="AP29" s="3"/>
      <c r="AQ29" s="3"/>
      <c r="AR29" s="3"/>
      <c r="AS29" s="1"/>
      <c r="AT29" s="1"/>
      <c r="AU29" s="1"/>
      <c r="AV29" s="1"/>
      <c r="AW29" s="1"/>
      <c r="AX29" s="1"/>
      <c r="AY29" s="1"/>
      <c r="AZ29" s="1"/>
      <c r="BA29" s="1"/>
      <c r="BB29" s="1"/>
      <c r="BC29" s="1"/>
      <c r="BD29" s="1"/>
      <c r="BE29" s="1"/>
      <c r="BF29" s="1"/>
    </row>
    <row r="30" spans="1:58" ht="18" thickTop="1">
      <c r="A30" s="7"/>
      <c r="B30" s="421" t="s">
        <v>86</v>
      </c>
      <c r="C30" s="422"/>
      <c r="D30" s="81">
        <f>IF(D15-D29&gt;=1000,+TRUNC((+D15-D29)/1000)*1000,0)</f>
        <v>0</v>
      </c>
      <c r="E30" s="1"/>
      <c r="F30" s="1"/>
      <c r="G30" s="1"/>
      <c r="K30" s="104"/>
      <c r="L30" s="220" t="s">
        <v>458</v>
      </c>
      <c r="M30" s="187" t="s">
        <v>459</v>
      </c>
      <c r="N30" s="187" t="s">
        <v>461</v>
      </c>
      <c r="P30" s="23" t="s">
        <v>438</v>
      </c>
      <c r="S30" s="17"/>
      <c r="U30" s="24" t="s">
        <v>19</v>
      </c>
      <c r="V30" s="3"/>
      <c r="W30" s="3"/>
      <c r="X30" s="1"/>
      <c r="AH30" s="3"/>
      <c r="AI30" s="3"/>
      <c r="AJ30" s="3"/>
      <c r="AK30" s="3"/>
      <c r="AL30" s="3"/>
      <c r="AM30" s="3"/>
      <c r="AN30" s="3"/>
      <c r="AO30" s="3"/>
      <c r="AP30" s="3"/>
      <c r="AQ30" s="3"/>
      <c r="AR30" s="3"/>
      <c r="AS30" s="1"/>
      <c r="AT30" s="1"/>
      <c r="AU30" s="1"/>
      <c r="AV30" s="1"/>
      <c r="AW30" s="1"/>
      <c r="AX30" s="1"/>
      <c r="AY30" s="1"/>
      <c r="AZ30" s="1"/>
      <c r="BA30" s="1"/>
      <c r="BB30" s="1"/>
      <c r="BC30" s="1"/>
      <c r="BD30" s="1"/>
      <c r="BE30" s="1"/>
      <c r="BF30" s="1"/>
    </row>
    <row r="31" spans="1:58" ht="18" thickBot="1">
      <c r="A31" s="7"/>
      <c r="B31" s="425" t="s">
        <v>33</v>
      </c>
      <c r="C31" s="426"/>
      <c r="D31" s="166">
        <f>+D51</f>
        <v>0</v>
      </c>
      <c r="E31" s="1"/>
      <c r="F31" s="1"/>
      <c r="K31" s="98"/>
      <c r="L31" s="109"/>
      <c r="M31" s="188" t="s">
        <v>460</v>
      </c>
      <c r="N31" s="188" t="s">
        <v>462</v>
      </c>
      <c r="Q31" t="s">
        <v>421</v>
      </c>
      <c r="R31" s="85">
        <f>+'入　力'!L95</f>
        <v>0</v>
      </c>
      <c r="X31" s="3"/>
      <c r="Z31" t="s">
        <v>568</v>
      </c>
      <c r="AA31" s="210">
        <f>+D15</f>
        <v>0</v>
      </c>
      <c r="AH31" s="3"/>
      <c r="AI31" s="3"/>
      <c r="AJ31" s="3"/>
      <c r="AK31" s="3"/>
      <c r="AL31" s="3"/>
      <c r="AM31" s="3"/>
      <c r="AN31" s="3"/>
      <c r="AO31" s="3"/>
      <c r="AP31" s="3"/>
      <c r="AQ31" s="3"/>
      <c r="AR31" s="3"/>
      <c r="AS31" s="1"/>
      <c r="AT31" s="1"/>
      <c r="AU31" s="1"/>
      <c r="AV31" s="1"/>
      <c r="AW31" s="1"/>
      <c r="AX31" s="1"/>
      <c r="AY31" s="1"/>
      <c r="AZ31" s="1"/>
      <c r="BA31" s="1"/>
      <c r="BB31" s="1"/>
      <c r="BC31" s="1"/>
      <c r="BD31" s="1"/>
      <c r="BE31" s="1"/>
      <c r="BF31" s="1"/>
    </row>
    <row r="32" spans="1:58" ht="18.75" thickTop="1" thickBot="1">
      <c r="A32" s="7"/>
      <c r="B32" s="397" t="s">
        <v>34</v>
      </c>
      <c r="C32" s="398"/>
      <c r="D32" s="62">
        <f>MIN(+S25,D31)</f>
        <v>0</v>
      </c>
      <c r="E32" s="1"/>
      <c r="F32" s="1"/>
      <c r="G32" s="1"/>
      <c r="H32" t="s">
        <v>529</v>
      </c>
      <c r="J32" s="211">
        <f>IF(J24=1,IF(J25&lt;=580000,1,0),0)</f>
        <v>0</v>
      </c>
      <c r="K32" s="98"/>
      <c r="L32" s="212">
        <f>IF(+J32&gt;0,IF(D15&lt;=9000000,380000,0),0)</f>
        <v>0</v>
      </c>
      <c r="M32" s="14">
        <f>IF(+J32&gt;0,IF(AND(D15&gt;9000000,D15&lt;=9500000),260000,0),0)</f>
        <v>0</v>
      </c>
      <c r="N32" s="14">
        <f>IF(+J32&gt;0,IF(AND(D15&gt;9500000,D15&lt;=10000000),130000,0),0)</f>
        <v>0</v>
      </c>
      <c r="P32" s="1"/>
      <c r="Q32" t="s">
        <v>422</v>
      </c>
      <c r="R32" s="86">
        <f>+'入　力'!L96</f>
        <v>0</v>
      </c>
      <c r="U32" s="4" t="s">
        <v>37</v>
      </c>
      <c r="V32" s="3"/>
      <c r="W32" s="64">
        <f>+'入　力'!F124</f>
        <v>0</v>
      </c>
      <c r="X32" s="3"/>
      <c r="AH32" s="3"/>
      <c r="AI32" s="3"/>
      <c r="AJ32" s="3"/>
      <c r="AK32" s="3"/>
      <c r="AL32" s="3"/>
      <c r="AM32" s="3"/>
      <c r="AN32" s="3"/>
      <c r="AO32" s="3"/>
      <c r="AP32" s="3"/>
      <c r="AQ32" s="3"/>
      <c r="AR32" s="3"/>
      <c r="AS32" s="1"/>
      <c r="AT32" s="1"/>
      <c r="AU32" s="1"/>
      <c r="AV32" s="1"/>
      <c r="AW32" s="1"/>
      <c r="AX32" s="1"/>
      <c r="AY32" s="1"/>
      <c r="AZ32" s="1"/>
      <c r="BA32" s="1"/>
      <c r="BB32" s="1"/>
      <c r="BC32" s="1"/>
      <c r="BD32" s="1"/>
      <c r="BE32" s="1"/>
      <c r="BF32" s="1"/>
    </row>
    <row r="33" spans="1:58" ht="18" thickBot="1">
      <c r="A33" s="7"/>
      <c r="B33" s="327"/>
      <c r="C33" s="328" t="s">
        <v>603</v>
      </c>
      <c r="D33" s="326">
        <f>+AA33</f>
        <v>0</v>
      </c>
      <c r="E33" s="1"/>
      <c r="F33" s="1"/>
      <c r="G33" s="1"/>
      <c r="H33" s="1"/>
      <c r="K33" s="98"/>
      <c r="P33" s="1"/>
      <c r="Q33" s="1" t="s">
        <v>71</v>
      </c>
      <c r="R33" s="11">
        <f>MAX(+R31-R32,0)</f>
        <v>0</v>
      </c>
      <c r="S33" s="1"/>
      <c r="U33" s="4" t="s">
        <v>25</v>
      </c>
      <c r="V33" s="3"/>
      <c r="W33" s="64">
        <f>+'入　力'!F125</f>
        <v>0</v>
      </c>
      <c r="X33" s="3"/>
      <c r="Z33" s="120" t="s">
        <v>453</v>
      </c>
      <c r="AA33" s="10">
        <f>IF(AA31&lt;=20000000,+AA19+AA21+AA25+AA28,0)</f>
        <v>0</v>
      </c>
      <c r="AH33" s="3"/>
      <c r="AI33" s="3"/>
      <c r="AJ33" s="3"/>
      <c r="AK33" s="3"/>
      <c r="AL33" s="3"/>
      <c r="AM33" s="3"/>
      <c r="AN33" s="3"/>
      <c r="AO33" s="3"/>
      <c r="AP33" s="3"/>
      <c r="AQ33" s="3"/>
      <c r="AR33" s="3"/>
      <c r="AS33" s="1"/>
      <c r="AT33" s="1"/>
      <c r="AU33" s="1"/>
      <c r="AV33" s="1"/>
      <c r="AW33" s="1"/>
      <c r="AX33" s="1"/>
      <c r="AY33" s="1"/>
      <c r="AZ33" s="1"/>
      <c r="BA33" s="1"/>
      <c r="BB33" s="1"/>
      <c r="BC33" s="1"/>
      <c r="BD33" s="1"/>
      <c r="BE33" s="1"/>
      <c r="BF33" s="1"/>
    </row>
    <row r="34" spans="1:58" ht="18" thickTop="1">
      <c r="A34" s="7"/>
      <c r="B34" s="387" t="s">
        <v>35</v>
      </c>
      <c r="C34" s="388"/>
      <c r="D34" s="174">
        <f>MAX(0,+D31-D32-D33)</f>
        <v>0</v>
      </c>
      <c r="G34" s="1"/>
      <c r="H34" s="1" t="s">
        <v>76</v>
      </c>
      <c r="J34" s="211">
        <f>+IF(J32=1,IF('入　力'!J34=1,1,0),0)</f>
        <v>0</v>
      </c>
      <c r="K34" s="188"/>
      <c r="L34" s="212">
        <f>IF(+J34&gt;0,IF(D15&lt;=9000000,100000,0),0)</f>
        <v>0</v>
      </c>
      <c r="M34" s="14">
        <f>IF(+J34&gt;0,IF(AND(D15&gt;9000000,D15&lt;=9500000),60000,0),0)</f>
        <v>0</v>
      </c>
      <c r="N34" s="14">
        <f>IF(+J34&gt;0,IF(AND(D15&gt;9500000,D15&lt;=10000000),30000,0),0)</f>
        <v>0</v>
      </c>
      <c r="P34" s="1"/>
      <c r="Q34" t="s">
        <v>401</v>
      </c>
      <c r="R34" s="14">
        <f>IF(R33&gt;0,IF(R33&gt;=500000,500000,R33),0)</f>
        <v>0</v>
      </c>
      <c r="S34" s="1"/>
      <c r="U34" s="4" t="s">
        <v>26</v>
      </c>
      <c r="W34" s="64">
        <f>+'入　力'!F126</f>
        <v>0</v>
      </c>
      <c r="AH34" s="3"/>
      <c r="AI34" s="3"/>
      <c r="AJ34" s="3"/>
      <c r="AK34" s="3"/>
      <c r="AL34" s="3"/>
      <c r="AM34" s="3"/>
      <c r="AN34" s="3"/>
      <c r="AO34" s="3"/>
      <c r="AP34" s="3"/>
      <c r="AQ34" s="3"/>
      <c r="AR34" s="3"/>
      <c r="AS34" s="1"/>
      <c r="AT34" s="1"/>
      <c r="AU34" s="1"/>
      <c r="AV34" s="1"/>
      <c r="AW34" s="1"/>
      <c r="AX34" s="1"/>
      <c r="AY34" s="1"/>
      <c r="AZ34" s="1"/>
      <c r="BA34" s="1"/>
      <c r="BB34" s="1"/>
      <c r="BC34" s="1"/>
      <c r="BD34" s="1"/>
      <c r="BE34" s="1"/>
      <c r="BF34" s="1"/>
    </row>
    <row r="35" spans="1:58">
      <c r="A35" s="8"/>
      <c r="B35" s="431" t="s">
        <v>388</v>
      </c>
      <c r="C35" s="432"/>
      <c r="D35" s="14">
        <f>INT(+D34*2.1%)</f>
        <v>0</v>
      </c>
      <c r="G35" s="1"/>
      <c r="H35" s="1" t="s">
        <v>77</v>
      </c>
      <c r="J35" s="211">
        <f>+IF(J32=1,IF('入　力'!J34=2,1,0),0)</f>
        <v>0</v>
      </c>
      <c r="K35" s="14">
        <f>+J35*270000</f>
        <v>0</v>
      </c>
      <c r="M35" s="50"/>
      <c r="U35" s="4" t="s">
        <v>23</v>
      </c>
      <c r="W35" s="64">
        <f>+'入　力'!F127</f>
        <v>0</v>
      </c>
      <c r="AH35" s="3"/>
      <c r="AI35" s="3"/>
      <c r="AJ35" s="3"/>
      <c r="AK35" s="3"/>
      <c r="AL35" s="3"/>
      <c r="AM35" s="3"/>
      <c r="AN35" s="3"/>
      <c r="AO35" s="3"/>
      <c r="AP35" s="3"/>
      <c r="AQ35" s="3"/>
      <c r="AR35" s="3"/>
      <c r="AS35" s="1"/>
      <c r="AT35" s="1"/>
      <c r="AU35" s="1"/>
      <c r="AV35" s="1"/>
      <c r="AW35" s="1"/>
      <c r="AX35" s="1"/>
      <c r="AY35" s="1"/>
      <c r="AZ35" s="1"/>
      <c r="BA35" s="1"/>
      <c r="BB35" s="1"/>
      <c r="BC35" s="1"/>
      <c r="BD35" s="1"/>
      <c r="BE35" s="1"/>
      <c r="BF35" s="1"/>
    </row>
    <row r="36" spans="1:58">
      <c r="A36" s="8"/>
      <c r="B36" s="427" t="s">
        <v>389</v>
      </c>
      <c r="C36" s="428"/>
      <c r="D36" s="210">
        <f>+D34+D35</f>
        <v>0</v>
      </c>
      <c r="G36" s="1"/>
      <c r="H36" s="1" t="s">
        <v>78</v>
      </c>
      <c r="J36" s="211">
        <f>+IF(J32=1,IF('入　力'!J34=3,1,0),0)</f>
        <v>0</v>
      </c>
      <c r="K36" s="14">
        <f>+J36*270000</f>
        <v>0</v>
      </c>
      <c r="L36" s="14">
        <f>IF(+J36&gt;0,IF(D15&lt;=9000000,100000,0),0)</f>
        <v>0</v>
      </c>
      <c r="M36" s="14">
        <f>IF(+J36&gt;0,IF(AND(D15&gt;9000000,D15&lt;=9500000),60000,0),0)</f>
        <v>0</v>
      </c>
      <c r="N36" s="14">
        <f>IF(+J36&gt;0,IF(AND(D15&gt;9500000,D15&lt;=10000000),30000,0),0)</f>
        <v>0</v>
      </c>
      <c r="O36" s="1"/>
      <c r="U36" s="118" t="s">
        <v>226</v>
      </c>
      <c r="V36" s="117"/>
      <c r="W36" s="80">
        <f>+'入　力'!F128</f>
        <v>0</v>
      </c>
      <c r="AH36" s="3"/>
      <c r="AI36" s="3"/>
      <c r="AJ36" s="3"/>
      <c r="AK36" s="3"/>
      <c r="AL36" s="3"/>
      <c r="AM36" s="3"/>
      <c r="AN36" s="3"/>
      <c r="AO36" s="3"/>
      <c r="AP36" s="3"/>
      <c r="AQ36" s="3"/>
      <c r="AR36" s="3"/>
      <c r="AS36" s="1"/>
      <c r="AT36" s="1"/>
      <c r="AU36" s="1"/>
      <c r="AV36" s="1"/>
      <c r="AW36" s="1"/>
      <c r="AX36" s="1"/>
      <c r="AY36" s="1"/>
      <c r="AZ36" s="1"/>
      <c r="BA36" s="1"/>
      <c r="BB36" s="1"/>
      <c r="BC36" s="1"/>
      <c r="BD36" s="1"/>
      <c r="BE36" s="1"/>
      <c r="BF36" s="1"/>
    </row>
    <row r="37" spans="1:58" ht="18" thickBot="1">
      <c r="A37" s="3"/>
      <c r="B37" s="429" t="s">
        <v>36</v>
      </c>
      <c r="C37" s="430"/>
      <c r="D37" s="10">
        <f>+AA11</f>
        <v>0</v>
      </c>
      <c r="E37" s="1"/>
      <c r="F37" s="1"/>
      <c r="G37" s="1"/>
      <c r="H37" s="1" t="s">
        <v>80</v>
      </c>
      <c r="J37" s="211">
        <f>+IF(J32=1,IF('入　力'!J34=4,1,0),0)</f>
        <v>0</v>
      </c>
      <c r="K37" s="14">
        <f>+J37*750000</f>
        <v>0</v>
      </c>
      <c r="M37" s="50"/>
      <c r="N37" s="50"/>
      <c r="O37" s="1"/>
      <c r="Q37" t="s">
        <v>392</v>
      </c>
      <c r="S37" s="3"/>
      <c r="U37" s="118" t="s">
        <v>227</v>
      </c>
      <c r="V37" s="117"/>
      <c r="W37" s="87">
        <f>+'入　力'!F129</f>
        <v>0</v>
      </c>
      <c r="AH37" s="3"/>
      <c r="AI37" s="3"/>
      <c r="AJ37" s="3"/>
      <c r="AK37" s="3"/>
      <c r="AL37" s="3"/>
      <c r="AM37" s="3"/>
      <c r="AN37" s="3"/>
      <c r="AO37" s="3"/>
      <c r="AP37" s="3"/>
      <c r="AQ37" s="3"/>
      <c r="AR37" s="3"/>
      <c r="AS37" s="1"/>
      <c r="AT37" s="1"/>
      <c r="AU37" s="1"/>
      <c r="AV37" s="1"/>
      <c r="AW37" s="1"/>
      <c r="AX37" s="1"/>
      <c r="AY37" s="1"/>
      <c r="AZ37" s="1"/>
      <c r="BA37" s="1"/>
      <c r="BB37" s="1"/>
      <c r="BC37" s="1"/>
      <c r="BD37" s="1"/>
      <c r="BE37" s="1"/>
      <c r="BF37" s="1"/>
    </row>
    <row r="38" spans="1:58" ht="18" thickBot="1">
      <c r="A38" s="3"/>
      <c r="B38" s="433" t="s">
        <v>185</v>
      </c>
      <c r="C38" s="434"/>
      <c r="D38" s="172">
        <f>IF(D36-D37&gt;0,INT((D36-D37)/100)*100,D36-D37)</f>
        <v>0</v>
      </c>
      <c r="E38" s="1"/>
      <c r="F38" s="1"/>
      <c r="G38" s="1"/>
      <c r="H38" s="1" t="s">
        <v>79</v>
      </c>
      <c r="J38" s="211">
        <f>+IF(J32=1,IF('入　力'!J34=5,1,0),0)</f>
        <v>0</v>
      </c>
      <c r="K38" s="14">
        <f>+J38*750000</f>
        <v>0</v>
      </c>
      <c r="L38" s="14">
        <f>IF(+J38&gt;0,IF(D15&lt;=9000000,100000,0),0)</f>
        <v>0</v>
      </c>
      <c r="M38" s="14">
        <f>IF(+J38&gt;0,IF(AND(D15&gt;9000000,D15&lt;=9500000),60000,0),0)</f>
        <v>0</v>
      </c>
      <c r="N38" s="14">
        <f>IF(+J38&gt;0,IF(AND(D15&gt;9500000,D15&lt;=10000000),30000,0),0)</f>
        <v>0</v>
      </c>
      <c r="O38" s="1"/>
      <c r="Q38" t="s">
        <v>394</v>
      </c>
      <c r="R38" s="14">
        <f>+'入　力'!F104</f>
        <v>0</v>
      </c>
      <c r="S38" s="3"/>
      <c r="T38" s="3"/>
      <c r="U38" s="6" t="s">
        <v>63</v>
      </c>
      <c r="V38" s="3"/>
      <c r="W38" s="20">
        <f>SUM(W32:W37)</f>
        <v>0</v>
      </c>
      <c r="X38" s="1"/>
      <c r="AH38" s="3"/>
      <c r="AI38" s="3"/>
      <c r="AJ38" s="3"/>
      <c r="AK38" s="3"/>
      <c r="AL38" s="3"/>
      <c r="AM38" s="3"/>
      <c r="AN38" s="3"/>
      <c r="AO38" s="3"/>
      <c r="AP38" s="3"/>
      <c r="AQ38" s="3"/>
      <c r="AR38" s="3"/>
      <c r="AS38" s="1"/>
      <c r="AT38" s="1"/>
      <c r="AU38" s="1"/>
      <c r="AV38" s="1"/>
      <c r="AW38" s="1"/>
      <c r="AX38" s="1"/>
      <c r="AY38" s="1"/>
      <c r="AZ38" s="1"/>
      <c r="BA38" s="1"/>
      <c r="BB38" s="1"/>
      <c r="BC38" s="1"/>
      <c r="BD38" s="1"/>
      <c r="BE38" s="1"/>
      <c r="BF38" s="1"/>
    </row>
    <row r="39" spans="1:58">
      <c r="A39" s="3"/>
      <c r="E39" s="1"/>
      <c r="F39" s="1"/>
      <c r="G39" s="1"/>
      <c r="H39" s="1" t="s">
        <v>81</v>
      </c>
      <c r="J39" s="211">
        <f>+IF(J32=1,IF('入　力'!J34=6,1,0),0)</f>
        <v>0</v>
      </c>
      <c r="K39" s="14">
        <f>+J39*400000</f>
        <v>0</v>
      </c>
      <c r="L39" s="14">
        <f>IF(+J39&gt;0,IF(D15&lt;=9000000,100000,0),0)</f>
        <v>0</v>
      </c>
      <c r="M39" s="14">
        <f>IF(+J39&gt;0,IF(AND(D15&gt;9000000,D15&lt;=9500000),60000,0),0)</f>
        <v>0</v>
      </c>
      <c r="N39" s="14">
        <f>IF(+J39&gt;0,IF(AND(D15&gt;9500000,D15&lt;=10000000),30000,0),0)</f>
        <v>0</v>
      </c>
      <c r="O39" s="1"/>
      <c r="Q39" t="s">
        <v>395</v>
      </c>
      <c r="R39" s="14">
        <f>+'入　力'!F105</f>
        <v>0</v>
      </c>
      <c r="S39" s="3"/>
      <c r="T39" s="3"/>
      <c r="AH39" s="3"/>
      <c r="AI39" s="3"/>
      <c r="AJ39" s="3"/>
      <c r="AK39" s="3"/>
      <c r="AL39" s="3"/>
      <c r="AM39" s="3"/>
      <c r="AN39" s="3"/>
      <c r="AO39" s="3"/>
      <c r="AP39" s="3"/>
      <c r="AQ39" s="3"/>
      <c r="AR39" s="3"/>
      <c r="AS39" s="1"/>
      <c r="AT39" s="1"/>
      <c r="AU39" s="1"/>
      <c r="AV39" s="1"/>
      <c r="AW39" s="1"/>
      <c r="AX39" s="1"/>
      <c r="AY39" s="1"/>
      <c r="AZ39" s="1"/>
      <c r="BA39" s="1"/>
      <c r="BB39" s="1"/>
      <c r="BC39" s="1"/>
      <c r="BD39" s="1"/>
      <c r="BE39" s="1"/>
      <c r="BF39" s="1"/>
    </row>
    <row r="40" spans="1:58" ht="18" thickBot="1">
      <c r="A40" s="7"/>
      <c r="E40" s="1"/>
      <c r="F40" s="1"/>
      <c r="G40" s="1"/>
      <c r="H40" s="1" t="s">
        <v>82</v>
      </c>
      <c r="J40" s="211">
        <f>+IF(J32=1,IF('入　力'!J34=7,1,0),0)</f>
        <v>0</v>
      </c>
      <c r="K40" s="31">
        <f>+J40*400000</f>
        <v>0</v>
      </c>
      <c r="M40" s="50"/>
      <c r="O40" s="1"/>
      <c r="P40" s="3"/>
      <c r="Q40" t="s">
        <v>396</v>
      </c>
      <c r="R40" s="14">
        <f>+R38-R39</f>
        <v>0</v>
      </c>
      <c r="S40" s="3"/>
      <c r="T40" s="3"/>
      <c r="U40" s="21" t="s">
        <v>27</v>
      </c>
      <c r="V40" s="1"/>
      <c r="W40" s="64">
        <f>+'入　力'!L124</f>
        <v>0</v>
      </c>
      <c r="X40" s="3"/>
      <c r="AH40" s="3"/>
      <c r="AI40" s="3"/>
      <c r="AJ40" s="3"/>
      <c r="AK40" s="3"/>
      <c r="AL40" s="3"/>
      <c r="AM40" s="3"/>
      <c r="AN40" s="3"/>
      <c r="AO40" s="3"/>
      <c r="AP40" s="3"/>
      <c r="AQ40" s="3"/>
      <c r="AR40" s="3"/>
      <c r="AS40" s="1"/>
      <c r="AT40" s="1"/>
      <c r="AU40" s="1"/>
      <c r="AV40" s="1"/>
      <c r="AW40" s="1"/>
      <c r="AX40" s="1"/>
      <c r="AY40" s="1"/>
      <c r="AZ40" s="1"/>
      <c r="BA40" s="1"/>
      <c r="BB40" s="1"/>
      <c r="BC40" s="1"/>
      <c r="BD40" s="1"/>
      <c r="BE40" s="1"/>
      <c r="BF40" s="1"/>
    </row>
    <row r="41" spans="1:58" ht="18" thickBot="1">
      <c r="A41" s="7"/>
      <c r="E41" s="1"/>
      <c r="F41" s="1"/>
      <c r="G41" s="1"/>
      <c r="K41" s="127">
        <f>SUM(K34:K40)</f>
        <v>0</v>
      </c>
      <c r="L41" s="189">
        <f>SUM(L32:L40)</f>
        <v>0</v>
      </c>
      <c r="M41" s="32">
        <f>SUM(M32:M40)</f>
        <v>0</v>
      </c>
      <c r="N41" s="32">
        <f>SUM(N32:N40)</f>
        <v>0</v>
      </c>
      <c r="O41" s="1"/>
      <c r="P41" s="3"/>
      <c r="Q41" t="s">
        <v>393</v>
      </c>
      <c r="R41" s="3"/>
      <c r="S41" s="3"/>
      <c r="T41" s="3"/>
      <c r="U41" s="3"/>
      <c r="V41" s="3"/>
      <c r="W41" s="1"/>
      <c r="X41" s="3"/>
      <c r="AH41" s="3"/>
      <c r="AI41" s="3"/>
      <c r="AJ41" s="3"/>
      <c r="AK41" s="3"/>
      <c r="AL41" s="3"/>
      <c r="AM41" s="3"/>
      <c r="AN41" s="3"/>
      <c r="AO41" s="3"/>
      <c r="AP41" s="3"/>
      <c r="AQ41" s="3"/>
      <c r="AR41" s="3"/>
      <c r="AS41" s="1"/>
      <c r="AT41" s="1"/>
      <c r="AU41" s="1"/>
      <c r="AV41" s="1"/>
      <c r="AW41" s="1"/>
      <c r="AX41" s="1"/>
      <c r="AY41" s="1"/>
      <c r="AZ41" s="1"/>
      <c r="BA41" s="1"/>
      <c r="BB41" s="1"/>
      <c r="BC41" s="1"/>
      <c r="BD41" s="1"/>
      <c r="BE41" s="1"/>
      <c r="BF41" s="1"/>
    </row>
    <row r="42" spans="1:58" ht="18" thickBot="1">
      <c r="A42" s="7"/>
      <c r="B42" s="38" t="s">
        <v>9</v>
      </c>
      <c r="C42" s="39"/>
      <c r="D42" s="40" t="s">
        <v>72</v>
      </c>
      <c r="F42" s="1"/>
      <c r="G42" s="1"/>
      <c r="L42" t="s">
        <v>463</v>
      </c>
      <c r="M42" s="89"/>
      <c r="N42" s="127">
        <f>SUM(L41:N41)</f>
        <v>0</v>
      </c>
      <c r="P42" s="3"/>
      <c r="Q42" t="s">
        <v>398</v>
      </c>
      <c r="R42" s="14">
        <f>+'入　力'!F108</f>
        <v>0</v>
      </c>
      <c r="S42" s="3"/>
      <c r="T42" s="3"/>
      <c r="U42" s="24" t="s">
        <v>29</v>
      </c>
      <c r="V42" s="3"/>
      <c r="X42" s="1"/>
      <c r="AH42" s="3"/>
      <c r="AI42" s="3"/>
      <c r="AJ42" s="3"/>
      <c r="AK42" s="3"/>
      <c r="AL42" s="3"/>
      <c r="AM42" s="3"/>
      <c r="AN42" s="3"/>
      <c r="AO42" s="3"/>
      <c r="AP42" s="3"/>
      <c r="AQ42" s="3"/>
      <c r="AR42" s="3"/>
      <c r="AS42" s="1"/>
      <c r="AT42" s="1"/>
      <c r="AU42" s="1"/>
      <c r="AV42" s="1"/>
      <c r="AW42" s="1"/>
      <c r="AX42" s="1"/>
      <c r="AY42" s="1"/>
      <c r="AZ42" s="1"/>
      <c r="BA42" s="1"/>
      <c r="BB42" s="1"/>
      <c r="BC42" s="1"/>
      <c r="BD42" s="1"/>
      <c r="BE42" s="1"/>
      <c r="BF42" s="1"/>
    </row>
    <row r="43" spans="1:58">
      <c r="A43" s="7"/>
      <c r="B43" s="41"/>
      <c r="C43" s="1"/>
      <c r="D43" s="42"/>
      <c r="F43" s="1"/>
      <c r="G43" s="1"/>
      <c r="P43" s="3"/>
      <c r="Q43" t="s">
        <v>399</v>
      </c>
      <c r="R43" s="14">
        <f>+'入　力'!F109</f>
        <v>0</v>
      </c>
      <c r="S43" s="3"/>
      <c r="T43" s="3"/>
      <c r="U43" s="1"/>
      <c r="V43" s="1"/>
      <c r="W43" s="1"/>
      <c r="X43" s="1"/>
      <c r="AH43" s="3"/>
      <c r="AI43" s="3"/>
      <c r="AJ43" s="3"/>
      <c r="AK43" s="3"/>
      <c r="AL43" s="3"/>
      <c r="AM43" s="3"/>
      <c r="AN43" s="3"/>
      <c r="AO43" s="3"/>
      <c r="AP43" s="3"/>
      <c r="AQ43" s="3"/>
      <c r="AR43" s="3"/>
      <c r="AS43" s="1"/>
      <c r="AT43" s="1"/>
      <c r="AU43" s="1"/>
      <c r="AV43" s="1"/>
      <c r="AW43" s="1"/>
      <c r="AX43" s="1"/>
      <c r="AY43" s="1"/>
      <c r="AZ43" s="1"/>
      <c r="BA43" s="1"/>
      <c r="BB43" s="1"/>
      <c r="BC43" s="1"/>
      <c r="BD43" s="1"/>
      <c r="BE43" s="1"/>
      <c r="BF43" s="1"/>
    </row>
    <row r="44" spans="1:58">
      <c r="A44" s="7"/>
      <c r="B44" s="116" t="s">
        <v>445</v>
      </c>
      <c r="C44" s="1"/>
      <c r="D44" s="44">
        <f>IF(D30&gt;0,IF(D30&lt;=1950000,+D30*0.05,0),0)</f>
        <v>0</v>
      </c>
      <c r="E44" s="125">
        <f>IF(D44&gt;0,5%,0)</f>
        <v>0</v>
      </c>
      <c r="F44" s="1"/>
      <c r="G44" s="1"/>
      <c r="Q44" t="s">
        <v>400</v>
      </c>
      <c r="R44" s="14">
        <f>+R42-R43</f>
        <v>0</v>
      </c>
      <c r="S44" s="3"/>
      <c r="T44" s="3"/>
      <c r="U44" s="3"/>
      <c r="W44" s="4" t="s">
        <v>11</v>
      </c>
      <c r="X44" s="4" t="s">
        <v>14</v>
      </c>
      <c r="AH44" s="3"/>
      <c r="AI44" s="3"/>
      <c r="AJ44" s="3"/>
      <c r="AK44" s="3"/>
      <c r="AL44" s="3"/>
      <c r="AM44" s="3"/>
      <c r="AN44" s="3"/>
      <c r="AO44" s="3"/>
      <c r="AP44" s="3"/>
      <c r="AQ44" s="3"/>
      <c r="AR44" s="3"/>
      <c r="AS44" s="1"/>
      <c r="AT44" s="1"/>
      <c r="AU44" s="1"/>
      <c r="AV44" s="1"/>
      <c r="AW44" s="1"/>
      <c r="AX44" s="1"/>
      <c r="AY44" s="1"/>
      <c r="AZ44" s="1"/>
      <c r="BA44" s="1"/>
      <c r="BB44" s="1"/>
      <c r="BC44" s="1"/>
      <c r="BD44" s="1"/>
      <c r="BE44" s="1"/>
      <c r="BF44" s="1"/>
    </row>
    <row r="45" spans="1:58">
      <c r="A45" s="7"/>
      <c r="B45" s="116" t="s">
        <v>446</v>
      </c>
      <c r="C45" s="1"/>
      <c r="D45" s="44">
        <f>IF(+D30&gt;1950000,IF(+D30&lt;=3300000,D30*0.1-97500,0),0)</f>
        <v>0</v>
      </c>
      <c r="E45" s="125">
        <f>IF(D45&gt;0,10%,0)</f>
        <v>0</v>
      </c>
      <c r="F45" s="1"/>
      <c r="G45" s="1"/>
      <c r="H45" s="22" t="s">
        <v>296</v>
      </c>
      <c r="S45" s="3"/>
      <c r="T45" s="3"/>
      <c r="U45" s="6" t="s">
        <v>65</v>
      </c>
      <c r="V45" t="s">
        <v>380</v>
      </c>
      <c r="W45" s="64">
        <f>+'入　力'!I134</f>
        <v>0</v>
      </c>
      <c r="X45" s="16">
        <f>IF(+W45&gt;0,IF(+W45&lt;=20000,W45,IF(+W45&lt;=40000,+W45/2+10000,IF(+W45&lt;=80000,+W45/4+20000,40000))),0)</f>
        <v>0</v>
      </c>
      <c r="AH45" s="3"/>
      <c r="AI45" s="3"/>
      <c r="AJ45" s="3"/>
      <c r="AK45" s="3"/>
      <c r="AL45" s="3"/>
      <c r="AM45" s="3"/>
      <c r="AN45" s="3"/>
      <c r="AO45" s="3"/>
      <c r="AP45" s="3"/>
      <c r="AQ45" s="3"/>
      <c r="AR45" s="3"/>
      <c r="AS45" s="1"/>
      <c r="AT45" s="1"/>
      <c r="AU45" s="1"/>
      <c r="AV45" s="1"/>
      <c r="AW45" s="1"/>
      <c r="AX45" s="1"/>
      <c r="AY45" s="1"/>
      <c r="AZ45" s="1"/>
      <c r="BA45" s="1"/>
      <c r="BB45" s="1"/>
      <c r="BC45" s="1"/>
      <c r="BD45" s="1"/>
      <c r="BE45" s="1"/>
      <c r="BF45" s="1"/>
    </row>
    <row r="46" spans="1:58">
      <c r="A46" s="8"/>
      <c r="B46" s="116" t="s">
        <v>447</v>
      </c>
      <c r="C46" s="1"/>
      <c r="D46" s="44">
        <f>IF(+D30&gt;3300000,IF(D30&lt;=6950000,D30*0.2-427500,0),0)</f>
        <v>0</v>
      </c>
      <c r="E46" s="125">
        <f>IF(D46&gt;0,20%,0)</f>
        <v>0</v>
      </c>
      <c r="F46" s="1"/>
      <c r="G46" s="1"/>
      <c r="K46" s="18" t="s">
        <v>298</v>
      </c>
      <c r="L46" s="210">
        <f>+D15</f>
        <v>0</v>
      </c>
      <c r="Q46" s="120" t="s">
        <v>397</v>
      </c>
      <c r="R46" s="3"/>
      <c r="S46" s="3"/>
      <c r="T46" s="3"/>
      <c r="V46" t="s">
        <v>381</v>
      </c>
      <c r="W46" s="64">
        <f>+'入　力'!I135</f>
        <v>0</v>
      </c>
      <c r="X46" s="16">
        <f>IF(+W46&gt;0,IF(+W46&lt;=25000,W46,IF(+W46&lt;=50000,+W46/2+12500,IF(+W46&lt;=100000,+W46/4+25000,50000))),0)</f>
        <v>0</v>
      </c>
      <c r="AH46" s="3"/>
      <c r="AI46" s="3"/>
      <c r="AJ46" s="3"/>
      <c r="AK46" s="3"/>
      <c r="AL46" s="3"/>
      <c r="AM46" s="3"/>
      <c r="AN46" s="3"/>
      <c r="AO46" s="3"/>
      <c r="AP46" s="3"/>
      <c r="AQ46" s="3"/>
      <c r="AR46" s="3"/>
      <c r="AS46" s="3"/>
      <c r="AT46" s="1"/>
      <c r="AU46" s="1"/>
      <c r="AV46" s="1"/>
      <c r="AW46" s="1"/>
      <c r="AX46" s="1"/>
      <c r="AY46" s="1"/>
      <c r="AZ46" s="1"/>
      <c r="BA46" s="1"/>
      <c r="BB46" s="1"/>
      <c r="BC46" s="1"/>
      <c r="BD46" s="1"/>
      <c r="BE46" s="1"/>
      <c r="BF46" s="1"/>
    </row>
    <row r="47" spans="1:58">
      <c r="A47" s="8"/>
      <c r="B47" s="116" t="s">
        <v>448</v>
      </c>
      <c r="C47" s="1"/>
      <c r="D47" s="44">
        <f>IF(+D30&gt;6950000,IF(D30&lt;=9000000,D30*0.23-636000,0),0)</f>
        <v>0</v>
      </c>
      <c r="E47" s="125">
        <f>IF(D47&gt;0,23%,0)</f>
        <v>0</v>
      </c>
      <c r="F47" s="1"/>
      <c r="G47" s="1"/>
      <c r="H47" t="s">
        <v>295</v>
      </c>
      <c r="I47" s="134">
        <f>+J25</f>
        <v>0</v>
      </c>
      <c r="J47" t="s">
        <v>297</v>
      </c>
      <c r="K47" s="104" t="s">
        <v>458</v>
      </c>
      <c r="L47" s="31" t="s">
        <v>459</v>
      </c>
      <c r="M47" s="31" t="s">
        <v>461</v>
      </c>
      <c r="Q47" t="s">
        <v>402</v>
      </c>
      <c r="R47" s="112">
        <f>IF(R40&gt;=500000,1,0)</f>
        <v>0</v>
      </c>
      <c r="S47" s="3"/>
      <c r="T47" s="3"/>
      <c r="V47" t="s">
        <v>384</v>
      </c>
      <c r="X47" s="71">
        <f>MIN(40000,+X45+X46)</f>
        <v>0</v>
      </c>
      <c r="AH47" s="3"/>
      <c r="AI47" s="3"/>
      <c r="AJ47" s="3"/>
      <c r="AK47" s="3"/>
      <c r="AL47" s="3"/>
      <c r="AM47" s="3"/>
      <c r="AN47" s="3"/>
      <c r="AO47" s="3"/>
      <c r="AP47" s="1"/>
      <c r="AQ47" s="1"/>
      <c r="AR47" s="1"/>
      <c r="AS47" s="3"/>
      <c r="AT47" s="1"/>
      <c r="AU47" s="1"/>
      <c r="AV47" s="1"/>
      <c r="AW47" s="1"/>
      <c r="AX47" s="1"/>
      <c r="AY47" s="1"/>
      <c r="AZ47" s="1"/>
      <c r="BA47" s="1"/>
      <c r="BB47" s="1"/>
      <c r="BC47" s="1"/>
      <c r="BD47" s="1"/>
      <c r="BE47" s="1"/>
      <c r="BF47" s="1"/>
    </row>
    <row r="48" spans="1:58">
      <c r="A48" s="3"/>
      <c r="B48" s="116" t="s">
        <v>449</v>
      </c>
      <c r="C48" s="1"/>
      <c r="D48" s="44">
        <f>IF(+D30&gt;9000000,IF(D30&lt;=18000000,D30*0.33-1536000,0),0)</f>
        <v>0</v>
      </c>
      <c r="E48" s="125">
        <f>IF(D48&gt;0,33%,0)</f>
        <v>0</v>
      </c>
      <c r="F48" s="1"/>
      <c r="G48" s="1"/>
      <c r="K48" s="188"/>
      <c r="L48" s="188" t="s">
        <v>460</v>
      </c>
      <c r="M48" s="188" t="s">
        <v>462</v>
      </c>
      <c r="Q48" t="s">
        <v>417</v>
      </c>
      <c r="R48" s="112">
        <f>IF(R40&gt;0,IF(R40&lt;500000,1,0),0)</f>
        <v>0</v>
      </c>
      <c r="S48" s="3"/>
      <c r="T48" s="3"/>
      <c r="V48" t="s">
        <v>382</v>
      </c>
      <c r="X48" s="71">
        <f>MAX(X46,X47)</f>
        <v>0</v>
      </c>
      <c r="AH48" s="3"/>
      <c r="AI48" s="3"/>
      <c r="AJ48" s="3"/>
      <c r="AK48" s="3"/>
      <c r="AL48" s="3"/>
      <c r="AM48" s="3"/>
      <c r="AN48" s="3"/>
      <c r="AO48" s="3"/>
      <c r="AP48" s="1"/>
      <c r="AQ48" s="1"/>
      <c r="AR48" s="1"/>
      <c r="AS48" s="3"/>
      <c r="AT48" s="1"/>
      <c r="AU48" s="1"/>
      <c r="AV48" s="1"/>
      <c r="AW48" s="1"/>
      <c r="AX48" s="1"/>
      <c r="AY48" s="1"/>
      <c r="AZ48" s="1"/>
      <c r="BA48" s="1"/>
      <c r="BB48" s="1"/>
      <c r="BC48" s="1"/>
      <c r="BD48" s="1"/>
      <c r="BE48" s="1"/>
      <c r="BF48" s="1"/>
    </row>
    <row r="49" spans="1:58">
      <c r="A49" s="3"/>
      <c r="B49" s="116" t="s">
        <v>450</v>
      </c>
      <c r="C49" s="1"/>
      <c r="D49" s="44">
        <f>IF(+D30&gt;18000000,IF(D30&lt;=40000000,D30*0.4-2796000,0),0)</f>
        <v>0</v>
      </c>
      <c r="E49" s="125">
        <f>IF(D50&gt;0,40%,0)</f>
        <v>0</v>
      </c>
      <c r="F49" s="1"/>
      <c r="G49" s="1"/>
      <c r="H49" t="s">
        <v>590</v>
      </c>
      <c r="J49">
        <f>IF(I47&lt;=580000,1,0)</f>
        <v>1</v>
      </c>
      <c r="K49" s="191">
        <f>+J49*0</f>
        <v>0</v>
      </c>
      <c r="L49" s="191">
        <f>+J49*0</f>
        <v>0</v>
      </c>
      <c r="M49" s="191">
        <f>+J49*0</f>
        <v>0</v>
      </c>
      <c r="Q49" t="s">
        <v>403</v>
      </c>
      <c r="R49" s="10">
        <f>IF(R40&lt;0,1,0)</f>
        <v>0</v>
      </c>
      <c r="S49" s="3"/>
      <c r="T49" s="3"/>
      <c r="AH49" s="3"/>
      <c r="AI49" s="3"/>
      <c r="AJ49" s="3"/>
      <c r="AK49" s="3"/>
      <c r="AL49" s="3"/>
      <c r="AM49" s="3"/>
      <c r="AN49" s="3"/>
      <c r="AO49" s="3"/>
      <c r="AP49" s="1"/>
      <c r="AQ49" s="1"/>
      <c r="AR49" s="1"/>
      <c r="AS49" s="3"/>
      <c r="AT49" s="1"/>
      <c r="AU49" s="1"/>
      <c r="AV49" s="1"/>
      <c r="AW49" s="1"/>
      <c r="AX49" s="1"/>
      <c r="AY49" s="1"/>
      <c r="AZ49" s="1"/>
      <c r="BA49" s="1"/>
      <c r="BB49" s="1"/>
      <c r="BC49" s="1"/>
      <c r="BD49" s="1"/>
      <c r="BE49" s="1"/>
      <c r="BF49" s="1"/>
    </row>
    <row r="50" spans="1:58">
      <c r="A50" s="3"/>
      <c r="B50" s="116" t="s">
        <v>451</v>
      </c>
      <c r="C50" s="1"/>
      <c r="D50" s="44">
        <f>IF(+D30&gt;40000000,D30*0.45-4796000,0)</f>
        <v>0</v>
      </c>
      <c r="E50" s="1"/>
      <c r="F50" s="1"/>
      <c r="G50" s="1"/>
      <c r="H50" t="s">
        <v>464</v>
      </c>
      <c r="J50">
        <f>IF(AND(580000&lt;$I$47,$I$47&lt;=950000),1,0)</f>
        <v>0</v>
      </c>
      <c r="K50" s="50">
        <f>IF(+J50&gt;0,IF(D15&lt;=9000000,380000,0),0)</f>
        <v>0</v>
      </c>
      <c r="L50" s="50">
        <f>IF(+J50&gt;0,IF(AND(D15&gt;9000000,D15&lt;=9500000),260000,0),0)</f>
        <v>0</v>
      </c>
      <c r="M50" s="50">
        <f>IF(+J50&gt;0,IF(AND(D15&gt;9500000,D15&lt;=10000000),130000,0),0)</f>
        <v>0</v>
      </c>
      <c r="Q50" t="s">
        <v>404</v>
      </c>
      <c r="R50" s="112">
        <f>IF(R44&gt;=500000,1,0)</f>
        <v>0</v>
      </c>
      <c r="S50" s="3"/>
      <c r="T50" s="3"/>
      <c r="U50" s="6" t="s">
        <v>12</v>
      </c>
      <c r="V50" t="s">
        <v>380</v>
      </c>
      <c r="W50" s="64">
        <f>+'入　力'!I137</f>
        <v>0</v>
      </c>
      <c r="X50" s="16">
        <f>IF(+W50&gt;0,IF(+W50&lt;=20000,W50,IF(+W50&lt;=40000,+W50/2+10000,IF(+W50&lt;=80000,+W50/4+20000,40000))),0)</f>
        <v>0</v>
      </c>
      <c r="AH50" s="3"/>
      <c r="AI50" s="3"/>
      <c r="AJ50" s="3"/>
      <c r="AK50" s="3"/>
      <c r="AL50" s="3"/>
      <c r="AM50" s="3"/>
      <c r="AN50" s="3"/>
      <c r="AO50" s="3"/>
      <c r="AP50" s="3"/>
      <c r="AQ50" s="3"/>
      <c r="AR50" s="3"/>
      <c r="AS50" s="3"/>
      <c r="AT50" s="1"/>
      <c r="AU50" s="1"/>
      <c r="AV50" s="1"/>
      <c r="AW50" s="1"/>
      <c r="AX50" s="1"/>
      <c r="AY50" s="1"/>
      <c r="AZ50" s="1"/>
      <c r="BA50" s="1"/>
      <c r="BB50" s="1"/>
      <c r="BC50" s="1"/>
      <c r="BD50" s="1"/>
      <c r="BE50" s="1"/>
      <c r="BF50" s="1"/>
    </row>
    <row r="51" spans="1:58" ht="18" thickBot="1">
      <c r="A51" s="7"/>
      <c r="B51" s="36"/>
      <c r="C51" s="37"/>
      <c r="D51" s="48">
        <f>SUM(D44:D50)</f>
        <v>0</v>
      </c>
      <c r="E51" s="125">
        <f>SUM(E44:E50)</f>
        <v>0</v>
      </c>
      <c r="F51" s="1"/>
      <c r="G51" s="1"/>
      <c r="H51" t="s">
        <v>465</v>
      </c>
      <c r="J51">
        <f>IF(AND(950000&lt;$I$47,$I$47&lt;=1000000),1,0)</f>
        <v>0</v>
      </c>
      <c r="K51" s="50">
        <f>IF(+J51&gt;0,IF(D15&lt;=9000000,360000,0),0)</f>
        <v>0</v>
      </c>
      <c r="L51" s="50">
        <f>IF(+J51&gt;0,IF(AND(D15&gt;9000000,D15&lt;=9500000),240000,0),0)</f>
        <v>0</v>
      </c>
      <c r="M51" s="50">
        <f>IF(+J51&gt;0,IF(AND(D15&gt;9500000,D15&lt;=10000000),120000,0),0)</f>
        <v>0</v>
      </c>
      <c r="Q51" t="s">
        <v>405</v>
      </c>
      <c r="R51" s="112">
        <f>IF(R44&gt;=0,IF(R44&lt;500000,1,0),0)</f>
        <v>1</v>
      </c>
      <c r="S51" s="3"/>
      <c r="T51" s="3"/>
      <c r="V51" t="s">
        <v>381</v>
      </c>
      <c r="W51" s="64">
        <f>+'入　力'!I138</f>
        <v>0</v>
      </c>
      <c r="X51" s="16">
        <f>IF(+W51&gt;0,IF(+W51&lt;=25000,W51,IF(+W51&lt;=50000,+W51/2+12500,IF(+W51&lt;=100000,+W51/4+25000,50000))),0)</f>
        <v>0</v>
      </c>
      <c r="AH51" s="3"/>
      <c r="AI51" s="3"/>
      <c r="AJ51" s="3"/>
      <c r="AK51" s="3"/>
      <c r="AL51" s="3"/>
      <c r="AM51" s="3"/>
      <c r="AN51" s="3"/>
      <c r="AO51" s="3"/>
      <c r="AP51" s="3"/>
      <c r="AQ51" s="3"/>
      <c r="AR51" s="3"/>
      <c r="AS51" s="3"/>
      <c r="AT51" s="1"/>
      <c r="AU51" s="1"/>
      <c r="AV51" s="1"/>
      <c r="AW51" s="1"/>
      <c r="AX51" s="1"/>
      <c r="AY51" s="1"/>
      <c r="AZ51" s="1"/>
      <c r="BA51" s="1"/>
      <c r="BB51" s="1"/>
      <c r="BC51" s="1"/>
      <c r="BD51" s="1"/>
      <c r="BE51" s="1"/>
      <c r="BF51" s="1"/>
    </row>
    <row r="52" spans="1:58">
      <c r="A52" s="7"/>
      <c r="E52" s="1"/>
      <c r="F52" s="1"/>
      <c r="G52" s="1"/>
      <c r="H52" t="s">
        <v>466</v>
      </c>
      <c r="J52">
        <f>IF(AND(1000000&lt;$I$47,$I$47&lt;=1050000),1,0)</f>
        <v>0</v>
      </c>
      <c r="K52" s="50">
        <f>IF(+J52&gt;0,IF(D15&lt;=9000000,310000,0),0)</f>
        <v>0</v>
      </c>
      <c r="L52" s="50">
        <f>IF(+J52&gt;0,IF(AND(D15&gt;9000000,D15&lt;=9500000),210000,0),0)</f>
        <v>0</v>
      </c>
      <c r="M52" s="50">
        <f>IF(+J52&gt;0,IF(AND(D15&gt;9500000,D15&lt;=10000000),110000,0),0)</f>
        <v>0</v>
      </c>
      <c r="O52" s="3"/>
      <c r="Q52" t="s">
        <v>406</v>
      </c>
      <c r="R52" s="10">
        <f>IF(R44&lt;0,1,0)</f>
        <v>0</v>
      </c>
      <c r="S52" s="3"/>
      <c r="T52" s="3"/>
      <c r="V52" t="s">
        <v>384</v>
      </c>
      <c r="X52" s="71">
        <f>MIN(40000,+X50+X51)</f>
        <v>0</v>
      </c>
      <c r="AH52" s="3"/>
      <c r="AI52" s="3"/>
      <c r="AJ52" s="3"/>
      <c r="AK52" s="3"/>
      <c r="AL52" s="3"/>
      <c r="AM52" s="3"/>
      <c r="AN52" s="3"/>
      <c r="AO52" s="3"/>
      <c r="AP52" s="3"/>
      <c r="AQ52" s="3"/>
      <c r="AR52" s="3"/>
      <c r="AS52" s="3"/>
      <c r="AT52" s="1"/>
      <c r="AU52" s="1"/>
      <c r="AV52" s="1"/>
      <c r="AW52" s="1"/>
      <c r="AX52" s="1"/>
      <c r="AY52" s="1"/>
      <c r="AZ52" s="1"/>
      <c r="BA52" s="1"/>
      <c r="BB52" s="1"/>
      <c r="BC52" s="1"/>
      <c r="BD52" s="1"/>
      <c r="BE52" s="1"/>
      <c r="BF52" s="1"/>
    </row>
    <row r="53" spans="1:58">
      <c r="A53" s="7"/>
      <c r="E53" s="1"/>
      <c r="F53" s="1"/>
      <c r="H53" t="s">
        <v>467</v>
      </c>
      <c r="J53">
        <f>IF(AND(1050000&lt;$I$47,$I$47&lt;=1100000),1,0)</f>
        <v>0</v>
      </c>
      <c r="K53" s="50">
        <f>IF(+J53&gt;0,IF(D15&lt;=9000000,260000,0),0)</f>
        <v>0</v>
      </c>
      <c r="L53" s="50">
        <f>IF(+J53&gt;0,IF(AND(D15&gt;9000000,D15&lt;=9500000),180000,0),0)</f>
        <v>0</v>
      </c>
      <c r="M53" s="50">
        <f>IF(+J53&gt;0,IF(AND(D15&gt;9500000,D15&lt;=10000000),90000,0),0)</f>
        <v>0</v>
      </c>
      <c r="O53" s="3"/>
      <c r="S53" s="3"/>
      <c r="T53" s="3"/>
      <c r="V53" t="s">
        <v>382</v>
      </c>
      <c r="X53" s="71">
        <f>MAX(X51,X52)</f>
        <v>0</v>
      </c>
      <c r="AH53" s="3"/>
      <c r="AI53" s="3"/>
      <c r="AJ53" s="3"/>
      <c r="AK53" s="3"/>
      <c r="AL53" s="3"/>
      <c r="AM53" s="3"/>
      <c r="AN53" s="3"/>
      <c r="AO53" s="3"/>
      <c r="AP53" s="3"/>
      <c r="AQ53" s="3"/>
      <c r="AR53" s="3"/>
      <c r="AS53" s="3"/>
      <c r="AT53" s="1"/>
      <c r="AU53" s="1"/>
      <c r="AV53" s="1"/>
      <c r="AW53" s="1"/>
      <c r="AX53" s="1"/>
      <c r="AY53" s="1"/>
      <c r="AZ53" s="1"/>
      <c r="BA53" s="1"/>
      <c r="BB53" s="1"/>
      <c r="BC53" s="1"/>
      <c r="BD53" s="1"/>
      <c r="BE53" s="1"/>
      <c r="BF53" s="1"/>
    </row>
    <row r="54" spans="1:58">
      <c r="A54" s="7"/>
      <c r="E54" s="1"/>
      <c r="F54" s="1"/>
      <c r="G54" s="1"/>
      <c r="H54" t="s">
        <v>468</v>
      </c>
      <c r="J54">
        <f>IF(AND(1100000&lt;$I$47,$I$47&lt;=1150000),1,0)</f>
        <v>0</v>
      </c>
      <c r="K54" s="50">
        <f>IF(+J54&gt;0,IF(D15&lt;=9000000,210000,0),0)</f>
        <v>0</v>
      </c>
      <c r="L54" s="50">
        <f>IF(+J54&gt;0,IF(AND(D15&gt;9000000,D15&lt;=9500000),140000,0),0)</f>
        <v>0</v>
      </c>
      <c r="M54" s="50">
        <f>IF(+J54&gt;0,IF(AND(D15&gt;9500000,D15&lt;=10000000),70000,0),0)</f>
        <v>0</v>
      </c>
      <c r="O54" s="3"/>
      <c r="Q54" t="s">
        <v>401</v>
      </c>
      <c r="S54" s="3"/>
      <c r="T54" s="3"/>
      <c r="AH54" s="3"/>
      <c r="AI54" s="3"/>
      <c r="AJ54" s="3"/>
      <c r="AK54" s="3"/>
      <c r="AL54" s="3"/>
      <c r="AM54" s="3"/>
      <c r="AN54" s="3"/>
      <c r="AO54" s="3"/>
      <c r="AP54" s="3"/>
      <c r="AQ54" s="3"/>
      <c r="AR54" s="3"/>
      <c r="AS54" s="3"/>
      <c r="AT54" s="1"/>
      <c r="AU54" s="1"/>
      <c r="AV54" s="1"/>
      <c r="AW54" s="1"/>
      <c r="AX54" s="1"/>
      <c r="AY54" s="1"/>
      <c r="AZ54" s="1"/>
      <c r="BA54" s="1"/>
      <c r="BB54" s="1"/>
      <c r="BC54" s="1"/>
      <c r="BD54" s="1"/>
      <c r="BE54" s="1"/>
      <c r="BF54" s="1"/>
    </row>
    <row r="55" spans="1:58">
      <c r="A55" s="7"/>
      <c r="E55" s="1"/>
      <c r="F55" s="1"/>
      <c r="G55" s="1"/>
      <c r="H55" t="s">
        <v>469</v>
      </c>
      <c r="J55">
        <f>IF(AND(1150000&lt;$I$47,$I$47&lt;=1200000),1,0)</f>
        <v>0</v>
      </c>
      <c r="K55" s="50">
        <f>IF(+J55&gt;0,IF(D15&lt;=9000000,160000,0),0)</f>
        <v>0</v>
      </c>
      <c r="L55" s="50">
        <f>IF(+J55&gt;0,IF(AND(D15&gt;9000000,D15&lt;=9500000),110000,0),0)</f>
        <v>0</v>
      </c>
      <c r="M55" s="50">
        <f>IF(+J55&gt;0,IF(AND(D15&gt;9500000,D15&lt;=10000000),60000,0),0)</f>
        <v>0</v>
      </c>
      <c r="O55" s="3"/>
      <c r="Q55" t="s">
        <v>407</v>
      </c>
      <c r="S55" s="3"/>
      <c r="T55" s="3"/>
      <c r="U55" s="33" t="s">
        <v>383</v>
      </c>
      <c r="W55" s="64">
        <f>+'入　力'!I140</f>
        <v>0</v>
      </c>
      <c r="X55" s="16">
        <f>IF(+W55&gt;0,IF(+W55&lt;=20000,W55,IF(+W55&lt;=40000,+W55/2+10000,IF(+W55&lt;=80000,+W55/4+20000,40000))),0)</f>
        <v>0</v>
      </c>
      <c r="AB55" s="3"/>
      <c r="AC55" s="3"/>
      <c r="AF55" s="3"/>
      <c r="AG55" s="3"/>
      <c r="AH55" s="3"/>
      <c r="AI55" s="3"/>
      <c r="AJ55" s="3"/>
      <c r="AK55" s="3"/>
      <c r="AL55" s="3"/>
      <c r="AM55" s="3"/>
      <c r="AN55" s="3"/>
      <c r="AO55" s="3"/>
      <c r="AP55" s="3"/>
      <c r="AQ55" s="3"/>
      <c r="AR55" s="3"/>
      <c r="AS55" s="3"/>
      <c r="AT55" s="1"/>
      <c r="AU55" s="1"/>
      <c r="AV55" s="1"/>
      <c r="AW55" s="1"/>
      <c r="AX55" s="1"/>
      <c r="AY55" s="1"/>
      <c r="AZ55" s="1"/>
      <c r="BA55" s="1"/>
      <c r="BB55" s="1"/>
      <c r="BC55" s="1"/>
      <c r="BD55" s="1"/>
      <c r="BE55" s="1"/>
      <c r="BF55" s="1"/>
    </row>
    <row r="56" spans="1:58">
      <c r="A56" s="3"/>
      <c r="E56" s="1"/>
      <c r="F56" s="1"/>
      <c r="G56" s="1"/>
      <c r="H56" t="s">
        <v>530</v>
      </c>
      <c r="J56">
        <f>IF(AND(1200000&lt;$I$47,$I$47&lt;=1250000),1,0)</f>
        <v>0</v>
      </c>
      <c r="K56" s="50">
        <f>IF(+J56&gt;0,IF(D15&lt;=9000000,110000,0),0)</f>
        <v>0</v>
      </c>
      <c r="L56" s="50">
        <f>IF(+J56&gt;0,IF(AND(D15&gt;9000000,D15&lt;=9500000),80000,0),0)</f>
        <v>0</v>
      </c>
      <c r="M56" s="50">
        <f>IF(+J56&gt;0,IF(AND(D15&gt;9500000,D15&lt;=10000000),40000,0),0)</f>
        <v>0</v>
      </c>
      <c r="Q56" t="s">
        <v>408</v>
      </c>
      <c r="S56" s="3"/>
      <c r="T56" s="3"/>
      <c r="AC56" s="3"/>
      <c r="AD56" s="3"/>
      <c r="AE56" s="3"/>
      <c r="AF56" s="3"/>
      <c r="AG56" s="3"/>
      <c r="AH56" s="3"/>
      <c r="AI56" s="3"/>
      <c r="AJ56" s="3"/>
      <c r="AK56" s="3"/>
      <c r="AL56" s="3"/>
      <c r="AM56" s="3"/>
      <c r="AN56" s="3"/>
      <c r="AO56" s="3"/>
      <c r="AP56" s="3"/>
      <c r="AQ56" s="3"/>
      <c r="AR56" s="3"/>
      <c r="AS56" s="3"/>
      <c r="AT56" s="1"/>
      <c r="AU56" s="1"/>
      <c r="AV56" s="1"/>
      <c r="AW56" s="1"/>
      <c r="AX56" s="1"/>
      <c r="AY56" s="1"/>
      <c r="AZ56" s="1"/>
      <c r="BA56" s="1"/>
      <c r="BB56" s="1"/>
      <c r="BC56" s="1"/>
      <c r="BD56" s="1"/>
      <c r="BE56" s="1"/>
      <c r="BF56" s="1"/>
    </row>
    <row r="57" spans="1:58">
      <c r="A57" s="3"/>
      <c r="E57" s="1"/>
      <c r="F57" s="1"/>
      <c r="G57" s="1"/>
      <c r="H57" t="s">
        <v>531</v>
      </c>
      <c r="J57">
        <f>IF(AND(1250000&lt;$I$47,$I$47&lt;=1300000),1,0)</f>
        <v>0</v>
      </c>
      <c r="K57" s="50">
        <f>IF(+J57&gt;0,IF(D15&lt;=9000000,60000,0),0)</f>
        <v>0</v>
      </c>
      <c r="L57" s="50">
        <f>IF(+J57&gt;0,IF(AND(D15&gt;9000000,D15&lt;=9500000),40000,0),0)</f>
        <v>0</v>
      </c>
      <c r="M57" s="50">
        <f>IF(+J57&gt;0,IF(AND(D15&gt;9500000,D15&lt;=10000000),20000,0),0)</f>
        <v>0</v>
      </c>
      <c r="Q57" s="103" t="s">
        <v>414</v>
      </c>
      <c r="R57" s="14">
        <f>IF(R47+R48=1,IF(R52=0,MIN(500000,R40),0),0)</f>
        <v>0</v>
      </c>
      <c r="S57" s="3"/>
      <c r="T57" s="3"/>
      <c r="W57" s="119" t="s">
        <v>385</v>
      </c>
      <c r="X57" s="16">
        <f>MIN(120000,+X48+X53+X55)</f>
        <v>0</v>
      </c>
      <c r="AC57" s="3"/>
      <c r="AD57" s="3"/>
      <c r="AE57" s="3"/>
      <c r="AF57" s="3"/>
      <c r="AG57" s="3"/>
      <c r="AH57" s="1"/>
      <c r="AI57" s="1"/>
      <c r="AJ57" s="1"/>
      <c r="AK57" s="1"/>
      <c r="AL57" s="1"/>
      <c r="AM57" s="1"/>
      <c r="AN57" s="1"/>
      <c r="AO57" s="1"/>
      <c r="AP57" s="3"/>
      <c r="AQ57" s="3"/>
      <c r="AR57" s="3"/>
      <c r="AS57" s="3"/>
      <c r="AT57" s="1"/>
      <c r="AU57" s="1"/>
      <c r="AV57" s="1"/>
      <c r="AW57" s="1"/>
      <c r="AX57" s="1"/>
      <c r="AY57" s="1"/>
      <c r="AZ57" s="1"/>
      <c r="BA57" s="1"/>
      <c r="BB57" s="1"/>
      <c r="BC57" s="1"/>
      <c r="BD57" s="1"/>
      <c r="BE57" s="1"/>
      <c r="BF57" s="1"/>
    </row>
    <row r="58" spans="1:58">
      <c r="A58" s="3"/>
      <c r="E58" s="1"/>
      <c r="F58" s="1"/>
      <c r="G58" s="1"/>
      <c r="H58" t="s">
        <v>532</v>
      </c>
      <c r="J58">
        <f>IF(AND(1300000&lt;$I$47,$I$47&lt;=1330000),1,0)</f>
        <v>0</v>
      </c>
      <c r="K58" s="50">
        <f>IF(+J58&gt;0,IF(D15&lt;=9000000,30000,0),0)</f>
        <v>0</v>
      </c>
      <c r="L58" s="50">
        <f>IF(+J58&gt;0,IF(AND(D15&gt;9000000,D15&lt;=9500000),20000,0),0)</f>
        <v>0</v>
      </c>
      <c r="M58" s="50">
        <f>IF(+J58&gt;0,IF(AND(D15&gt;9500000,D15&lt;=10000000),10000,0),0)</f>
        <v>0</v>
      </c>
      <c r="Q58" t="s">
        <v>409</v>
      </c>
      <c r="S58" s="3"/>
      <c r="T58" s="3"/>
      <c r="U58" s="1"/>
      <c r="AC58" s="3"/>
      <c r="AD58" s="3"/>
      <c r="AE58" s="3"/>
      <c r="AF58" s="3"/>
      <c r="AG58" s="3"/>
      <c r="AH58" s="1"/>
      <c r="AI58" s="1"/>
      <c r="AJ58" s="1"/>
      <c r="AK58" s="1"/>
      <c r="AL58" s="1"/>
      <c r="AM58" s="1"/>
      <c r="AN58" s="1"/>
      <c r="AO58" s="1"/>
      <c r="AP58" s="3"/>
      <c r="AQ58" s="3"/>
      <c r="AR58" s="3"/>
      <c r="AS58" s="3"/>
      <c r="AT58" s="1"/>
      <c r="AU58" s="1"/>
      <c r="AV58" s="1"/>
      <c r="AW58" s="1"/>
      <c r="AX58" s="1"/>
      <c r="AY58" s="1"/>
      <c r="AZ58" s="1"/>
      <c r="BA58" s="1"/>
      <c r="BB58" s="1"/>
      <c r="BC58" s="1"/>
      <c r="BD58" s="1"/>
      <c r="BE58" s="1"/>
      <c r="BF58" s="1"/>
    </row>
    <row r="59" spans="1:58" ht="18" thickBot="1">
      <c r="A59" s="3"/>
      <c r="E59" s="1"/>
      <c r="F59" s="1"/>
      <c r="G59" s="1"/>
      <c r="H59" t="s">
        <v>533</v>
      </c>
      <c r="J59">
        <f>IF(1330000&lt;$I$47,1,0)</f>
        <v>0</v>
      </c>
      <c r="K59" s="54">
        <f>+J59*0</f>
        <v>0</v>
      </c>
      <c r="L59" s="54">
        <f>+J59*0</f>
        <v>0</v>
      </c>
      <c r="M59" s="54">
        <f>+J59*0</f>
        <v>0</v>
      </c>
      <c r="Q59" t="s">
        <v>410</v>
      </c>
      <c r="S59" s="3"/>
      <c r="T59" s="3"/>
      <c r="U59" t="s">
        <v>230</v>
      </c>
      <c r="W59" s="121">
        <f>+'入　力'!I143</f>
        <v>0</v>
      </c>
      <c r="X59" s="14">
        <f>+W59</f>
        <v>0</v>
      </c>
      <c r="AF59" s="3"/>
      <c r="AG59" s="3"/>
      <c r="AH59" s="1"/>
      <c r="AI59" s="1"/>
      <c r="AJ59" s="1"/>
      <c r="AK59" s="1"/>
      <c r="AL59" s="1"/>
      <c r="AM59" s="1"/>
      <c r="AN59" s="1"/>
      <c r="AO59" s="1"/>
      <c r="AP59" s="3"/>
      <c r="AQ59" s="3"/>
      <c r="AR59" s="3"/>
      <c r="AS59" s="3"/>
      <c r="AT59" s="1"/>
      <c r="AU59" s="1"/>
      <c r="AV59" s="1"/>
      <c r="AW59" s="1"/>
      <c r="AX59" s="1"/>
      <c r="AY59" s="1"/>
      <c r="AZ59" s="1"/>
      <c r="BA59" s="1"/>
      <c r="BB59" s="1"/>
      <c r="BC59" s="1"/>
      <c r="BD59" s="1"/>
      <c r="BE59" s="1"/>
      <c r="BF59" s="1"/>
    </row>
    <row r="60" spans="1:58">
      <c r="A60" s="3"/>
      <c r="G60" s="1"/>
      <c r="K60" s="50">
        <f>SUM(K48:K59)</f>
        <v>0</v>
      </c>
      <c r="L60" s="50">
        <f>SUM(L48:L59)</f>
        <v>0</v>
      </c>
      <c r="M60" s="50">
        <f>SUM(M48:M59)</f>
        <v>0</v>
      </c>
      <c r="Q60" s="103" t="s">
        <v>411</v>
      </c>
      <c r="R60" s="14">
        <f>IF(R52=1,MAX(+R40,0),0)</f>
        <v>0</v>
      </c>
      <c r="S60" s="3"/>
      <c r="T60" s="3"/>
      <c r="X60" s="14">
        <f>MIN(+X57+X59,120000)</f>
        <v>0</v>
      </c>
      <c r="AF60" s="3"/>
      <c r="AG60" s="3"/>
      <c r="AH60" s="1"/>
      <c r="AI60" s="1"/>
      <c r="AJ60" s="1"/>
      <c r="AK60" s="1"/>
      <c r="AL60" s="1"/>
      <c r="AM60" s="1"/>
      <c r="AN60" s="1"/>
      <c r="AO60" s="1"/>
      <c r="AP60" s="3"/>
      <c r="AQ60" s="3"/>
      <c r="AR60" s="3"/>
      <c r="AS60" s="3"/>
      <c r="AT60" s="1"/>
      <c r="AU60" s="1"/>
      <c r="AV60" s="1"/>
      <c r="AW60" s="1"/>
      <c r="AX60" s="1"/>
      <c r="AY60" s="1"/>
      <c r="AZ60" s="1"/>
      <c r="BA60" s="1"/>
      <c r="BB60" s="1"/>
      <c r="BC60" s="1"/>
      <c r="BD60" s="1"/>
      <c r="BE60" s="1"/>
      <c r="BF60" s="1"/>
    </row>
    <row r="61" spans="1:58">
      <c r="A61" s="3"/>
      <c r="E61" s="1"/>
      <c r="F61" s="1"/>
      <c r="G61" s="1"/>
      <c r="I61" t="s">
        <v>470</v>
      </c>
      <c r="K61" s="135">
        <f>IF(J32&gt;0,0,SUM(K60:M60))</f>
        <v>0</v>
      </c>
      <c r="Q61" s="103" t="s">
        <v>412</v>
      </c>
      <c r="R61" s="10">
        <f>MIN(0,+R44)</f>
        <v>0</v>
      </c>
      <c r="S61" s="3"/>
      <c r="T61" s="3"/>
      <c r="AF61" s="3"/>
      <c r="AG61" s="3"/>
      <c r="AH61" s="1"/>
      <c r="AI61" s="1"/>
      <c r="AJ61" s="1"/>
      <c r="AK61" s="1"/>
      <c r="AL61" s="1"/>
      <c r="AM61" s="1"/>
      <c r="AN61" s="1"/>
      <c r="AO61" s="1"/>
      <c r="AP61" s="3"/>
      <c r="AQ61" s="3"/>
      <c r="AR61" s="3"/>
      <c r="AS61" s="3"/>
      <c r="AT61" s="1"/>
      <c r="AU61" s="1"/>
      <c r="AV61" s="1"/>
      <c r="AW61" s="1"/>
      <c r="AX61" s="1"/>
      <c r="AY61" s="1"/>
      <c r="AZ61" s="1"/>
      <c r="BA61" s="1"/>
      <c r="BB61" s="1"/>
      <c r="BC61" s="1"/>
      <c r="BD61" s="1"/>
      <c r="BE61" s="1"/>
      <c r="BF61" s="1"/>
    </row>
    <row r="62" spans="1:58">
      <c r="A62" s="3"/>
      <c r="E62" s="1"/>
      <c r="F62" s="1"/>
      <c r="G62" s="1"/>
      <c r="N62" s="1"/>
      <c r="Q62" s="103" t="s">
        <v>413</v>
      </c>
      <c r="R62" s="10">
        <f>+R60+R61</f>
        <v>0</v>
      </c>
      <c r="S62" s="3"/>
      <c r="T62" s="3"/>
      <c r="U62" s="24" t="s">
        <v>228</v>
      </c>
      <c r="V62" s="3"/>
      <c r="W62" s="3"/>
      <c r="X62" s="3"/>
      <c r="Z62" s="3"/>
      <c r="AA62" s="3"/>
      <c r="AB62" s="3"/>
      <c r="AC62" s="3"/>
      <c r="AD62" s="3"/>
      <c r="AE62" s="3"/>
      <c r="AF62" s="3"/>
      <c r="AG62" s="3"/>
      <c r="AH62" s="1"/>
      <c r="AI62" s="1"/>
      <c r="AJ62" s="1"/>
      <c r="AK62" s="1"/>
      <c r="AL62" s="1"/>
      <c r="AM62" s="1"/>
      <c r="AN62" s="1"/>
      <c r="AO62" s="1"/>
      <c r="AP62" s="3"/>
      <c r="AQ62" s="3"/>
      <c r="AR62" s="3"/>
      <c r="AS62" s="3"/>
      <c r="AT62" s="1"/>
      <c r="AU62" s="1"/>
      <c r="AV62" s="1"/>
      <c r="AW62" s="1"/>
      <c r="AX62" s="1"/>
      <c r="AY62" s="1"/>
      <c r="AZ62" s="1"/>
      <c r="BA62" s="1"/>
      <c r="BB62" s="1"/>
      <c r="BC62" s="1"/>
      <c r="BD62" s="1"/>
      <c r="BE62" s="1"/>
      <c r="BF62" s="1"/>
    </row>
    <row r="63" spans="1:58">
      <c r="A63" s="3"/>
      <c r="E63" s="1"/>
      <c r="F63" s="1"/>
      <c r="G63" s="1"/>
      <c r="H63" s="22" t="s">
        <v>271</v>
      </c>
      <c r="N63" s="1"/>
      <c r="Q63" s="103" t="s">
        <v>414</v>
      </c>
      <c r="R63" s="14">
        <f>IF(R62&gt;0,MIN(500000,R62),0)</f>
        <v>0</v>
      </c>
      <c r="S63" s="3"/>
      <c r="T63" s="3"/>
      <c r="U63" s="3"/>
      <c r="V63" s="3"/>
      <c r="W63" s="3"/>
      <c r="Z63" s="3"/>
      <c r="AA63" s="3"/>
      <c r="AB63" s="3"/>
      <c r="AC63" s="3"/>
      <c r="AD63" s="3"/>
      <c r="AE63" s="3"/>
      <c r="AF63" s="3"/>
      <c r="AG63" s="3"/>
      <c r="AH63" s="1"/>
      <c r="AI63" s="1"/>
      <c r="AJ63" s="1"/>
      <c r="AK63" s="1"/>
      <c r="AL63" s="1"/>
      <c r="AM63" s="1"/>
      <c r="AN63" s="1"/>
      <c r="AO63" s="1"/>
      <c r="AP63" s="3"/>
      <c r="AQ63" s="3"/>
      <c r="AR63" s="3"/>
      <c r="AS63" s="3"/>
      <c r="AT63" s="1"/>
      <c r="AU63" s="1"/>
      <c r="AV63" s="1"/>
      <c r="AW63" s="1"/>
      <c r="AX63" s="1"/>
      <c r="AY63" s="1"/>
      <c r="AZ63" s="1"/>
      <c r="BA63" s="1"/>
      <c r="BB63" s="1"/>
      <c r="BC63" s="1"/>
      <c r="BD63" s="1"/>
      <c r="BE63" s="1"/>
      <c r="BF63" s="1"/>
    </row>
    <row r="64" spans="1:58">
      <c r="A64" s="3"/>
      <c r="E64" s="1"/>
      <c r="F64" s="1"/>
      <c r="G64" s="1"/>
      <c r="N64" s="1"/>
      <c r="Q64" t="s">
        <v>415</v>
      </c>
      <c r="S64" s="3"/>
      <c r="T64" s="3"/>
      <c r="U64" s="1"/>
      <c r="V64" s="4" t="s">
        <v>11</v>
      </c>
      <c r="W64" s="4" t="s">
        <v>14</v>
      </c>
      <c r="Z64" s="3"/>
      <c r="AA64" s="3"/>
      <c r="AB64" s="3"/>
      <c r="AC64" s="3"/>
      <c r="AD64" s="3"/>
      <c r="AE64" s="3"/>
      <c r="AF64" s="3"/>
      <c r="AG64" s="3"/>
      <c r="AH64" s="1"/>
      <c r="AI64" s="1"/>
      <c r="AJ64" s="1"/>
      <c r="AK64" s="1"/>
      <c r="AL64" s="1"/>
      <c r="AM64" s="1"/>
      <c r="AN64" s="1"/>
      <c r="AO64" s="1"/>
      <c r="AP64" s="3"/>
      <c r="AQ64" s="3"/>
      <c r="AR64" s="3"/>
      <c r="AS64" s="3"/>
      <c r="AT64" s="1"/>
      <c r="AU64" s="1"/>
      <c r="AV64" s="1"/>
      <c r="AW64" s="1"/>
      <c r="AX64" s="1"/>
      <c r="AY64" s="1"/>
      <c r="AZ64" s="1"/>
      <c r="BA64" s="1"/>
      <c r="BB64" s="1"/>
      <c r="BC64" s="1"/>
      <c r="BD64" s="1"/>
      <c r="BE64" s="1"/>
      <c r="BF64" s="1"/>
    </row>
    <row r="65" spans="1:58" ht="24">
      <c r="A65" s="3"/>
      <c r="E65" s="1"/>
      <c r="F65" s="1"/>
      <c r="G65" s="1"/>
      <c r="H65" s="227" t="s">
        <v>294</v>
      </c>
      <c r="I65" s="227"/>
      <c r="J65" s="83">
        <f>+'入　力'!J48</f>
        <v>0</v>
      </c>
      <c r="N65" s="1"/>
      <c r="Q65" t="s">
        <v>416</v>
      </c>
      <c r="S65" s="3"/>
      <c r="T65" s="3"/>
      <c r="U65" s="119" t="s">
        <v>231</v>
      </c>
      <c r="V65" s="64">
        <f>+'入　力'!F148</f>
        <v>0</v>
      </c>
      <c r="W65" s="16">
        <f>MIN(V65,50000)</f>
        <v>0</v>
      </c>
      <c r="Z65" s="3"/>
      <c r="AA65" s="3"/>
      <c r="AB65" s="3"/>
      <c r="AC65" s="3"/>
      <c r="AD65" s="3"/>
      <c r="AE65" s="3"/>
      <c r="AF65" s="3"/>
      <c r="AG65" s="3"/>
      <c r="AH65" s="1"/>
      <c r="AI65" s="1"/>
      <c r="AJ65" s="1"/>
      <c r="AK65" s="1"/>
      <c r="AL65" s="1"/>
      <c r="AM65" s="1"/>
      <c r="AN65" s="1"/>
      <c r="AO65" s="1"/>
      <c r="AP65" s="3"/>
      <c r="AQ65" s="3"/>
      <c r="AR65" s="3"/>
      <c r="AS65" s="3"/>
      <c r="AT65" s="1"/>
      <c r="AU65" s="1"/>
      <c r="AV65" s="1"/>
      <c r="AW65" s="1"/>
      <c r="AX65" s="1"/>
      <c r="AY65" s="1"/>
      <c r="AZ65" s="1"/>
      <c r="BA65" s="1"/>
      <c r="BB65" s="1"/>
      <c r="BC65" s="1"/>
      <c r="BD65" s="1"/>
      <c r="BE65" s="1"/>
      <c r="BF65" s="1"/>
    </row>
    <row r="66" spans="1:58" ht="18" thickBot="1">
      <c r="A66" s="3"/>
      <c r="H66" t="s">
        <v>608</v>
      </c>
      <c r="J66" s="83">
        <f>+'入　力'!J49</f>
        <v>0</v>
      </c>
      <c r="K66" s="14">
        <v>380000</v>
      </c>
      <c r="L66" s="14">
        <f>+J66*K66</f>
        <v>0</v>
      </c>
      <c r="N66" s="1"/>
      <c r="Q66" s="103" t="s">
        <v>414</v>
      </c>
      <c r="R66" s="14">
        <f>IF(R47+R48+R49=0,IF(R44&gt;0,MIN(500000,R44),0),0)</f>
        <v>0</v>
      </c>
      <c r="S66" s="3"/>
      <c r="T66" s="3"/>
      <c r="U66" s="119" t="s">
        <v>232</v>
      </c>
      <c r="V66" s="64">
        <f>+'入　力'!F149</f>
        <v>0</v>
      </c>
      <c r="W66" s="111">
        <f>IF(+V66&lt;=10000,V66,IF(+V66&gt;10000,IF(+V66&gt;20000,15000,10000+(V66-10000)*1/2)))</f>
        <v>0</v>
      </c>
      <c r="Y66" s="3"/>
      <c r="Z66" s="3"/>
      <c r="AA66" s="3"/>
      <c r="AB66" s="3"/>
      <c r="AC66" s="3"/>
      <c r="AD66" s="3"/>
      <c r="AE66" s="3"/>
      <c r="AF66" s="3"/>
      <c r="AG66" s="3"/>
      <c r="AH66" s="1"/>
      <c r="AI66" s="1"/>
      <c r="AJ66" s="1"/>
      <c r="AK66" s="1"/>
      <c r="AL66" s="1"/>
      <c r="AM66" s="1"/>
      <c r="AN66" s="1"/>
      <c r="AO66" s="1"/>
      <c r="AP66" s="3"/>
      <c r="AQ66" s="3"/>
      <c r="AR66" s="3"/>
      <c r="AS66" s="3"/>
      <c r="AT66" s="1"/>
      <c r="AU66" s="1"/>
      <c r="AV66" s="1"/>
      <c r="AW66" s="1"/>
      <c r="AX66" s="1"/>
      <c r="AY66" s="1"/>
      <c r="AZ66" s="1"/>
      <c r="BA66" s="1"/>
      <c r="BB66" s="1"/>
      <c r="BC66" s="1"/>
      <c r="BD66" s="1"/>
      <c r="BE66" s="1"/>
      <c r="BF66" s="1"/>
    </row>
    <row r="67" spans="1:58">
      <c r="A67" s="3"/>
      <c r="E67" s="1"/>
      <c r="F67" s="1"/>
      <c r="G67" s="1"/>
      <c r="H67" t="s">
        <v>293</v>
      </c>
      <c r="I67" s="1"/>
      <c r="J67" s="321"/>
      <c r="K67" s="191"/>
      <c r="Q67" t="s">
        <v>418</v>
      </c>
      <c r="S67" s="3"/>
      <c r="T67" s="3"/>
      <c r="U67" s="3"/>
      <c r="V67" s="6" t="s">
        <v>41</v>
      </c>
      <c r="W67" s="11">
        <f>+W65+W66</f>
        <v>0</v>
      </c>
      <c r="Y67" s="3"/>
      <c r="Z67" s="3"/>
      <c r="AA67" s="3"/>
      <c r="AB67" s="3"/>
      <c r="AC67" s="3"/>
      <c r="AD67" s="3"/>
      <c r="AE67" s="3"/>
      <c r="AF67" s="3"/>
      <c r="AG67" s="3"/>
      <c r="AH67" s="1"/>
      <c r="AI67" s="1"/>
      <c r="AJ67" s="1"/>
      <c r="AK67" s="1"/>
      <c r="AL67" s="1"/>
      <c r="AM67" s="1"/>
      <c r="AN67" s="1"/>
      <c r="AO67" s="1"/>
      <c r="AP67" s="3"/>
      <c r="AQ67" s="3"/>
      <c r="AR67" s="3"/>
      <c r="AS67" s="3"/>
      <c r="AT67" s="1"/>
      <c r="AU67" s="1"/>
      <c r="AV67" s="1"/>
      <c r="AW67" s="1"/>
      <c r="AX67" s="1"/>
      <c r="AY67" s="1"/>
      <c r="AZ67" s="1"/>
      <c r="BA67" s="1"/>
      <c r="BB67" s="1"/>
      <c r="BC67" s="1"/>
      <c r="BD67" s="1"/>
      <c r="BE67" s="1"/>
      <c r="BF67" s="1"/>
    </row>
    <row r="68" spans="1:58" ht="24">
      <c r="A68" s="3"/>
      <c r="E68" s="1"/>
      <c r="F68" s="1"/>
      <c r="G68" s="1"/>
      <c r="H68" s="227" t="s">
        <v>581</v>
      </c>
      <c r="I68" s="227"/>
      <c r="J68" s="322">
        <f>+'入　力'!J51</f>
        <v>0</v>
      </c>
      <c r="K68" s="14">
        <v>630000</v>
      </c>
      <c r="L68" s="325">
        <f t="shared" ref="L68:L76" si="0">+J68*K68</f>
        <v>0</v>
      </c>
      <c r="Q68" s="103" t="s">
        <v>414</v>
      </c>
      <c r="R68" s="14">
        <f>IF(R52=0,IF(R48=1,IF(R47+R49=0,MIN(500000-R57,R44),0),0),0)</f>
        <v>0</v>
      </c>
      <c r="S68" s="3"/>
      <c r="T68" s="3"/>
      <c r="U68" s="120" t="s">
        <v>234</v>
      </c>
      <c r="V68" s="9"/>
      <c r="W68" s="16">
        <f>IF(W67&lt;=50000,W67,50000)</f>
        <v>0</v>
      </c>
      <c r="Y68" s="3"/>
      <c r="Z68" s="3"/>
      <c r="AA68" s="3"/>
      <c r="AB68" s="3"/>
      <c r="AC68" s="3"/>
      <c r="AD68" s="3"/>
      <c r="AE68" s="3"/>
      <c r="AF68" s="3"/>
      <c r="AG68" s="3"/>
      <c r="AH68" s="1"/>
      <c r="AI68" s="1"/>
      <c r="AJ68" s="1"/>
      <c r="AK68" s="1"/>
      <c r="AL68" s="1"/>
      <c r="AM68" s="1"/>
      <c r="AN68" s="1"/>
      <c r="AO68" s="1"/>
      <c r="AP68" s="3"/>
      <c r="AQ68" s="3"/>
      <c r="AR68" s="3"/>
      <c r="AS68" s="3"/>
      <c r="AT68" s="1"/>
      <c r="AU68" s="1"/>
      <c r="AV68" s="1"/>
      <c r="AW68" s="1"/>
      <c r="AX68" s="1"/>
      <c r="AY68" s="1"/>
      <c r="AZ68" s="1"/>
      <c r="BA68" s="1"/>
      <c r="BB68" s="1"/>
      <c r="BC68" s="1"/>
      <c r="BD68" s="1"/>
      <c r="BE68" s="1"/>
      <c r="BF68" s="1"/>
    </row>
    <row r="69" spans="1:58" ht="24">
      <c r="A69" s="3"/>
      <c r="E69" s="1"/>
      <c r="F69" s="1"/>
      <c r="G69" s="1"/>
      <c r="H69" s="227" t="s">
        <v>582</v>
      </c>
      <c r="I69" s="227"/>
      <c r="J69" s="322">
        <f>+'入　力'!J52</f>
        <v>0</v>
      </c>
      <c r="K69" s="14">
        <v>610000</v>
      </c>
      <c r="L69" s="325">
        <f t="shared" si="0"/>
        <v>0</v>
      </c>
      <c r="Q69" t="s">
        <v>419</v>
      </c>
      <c r="R69" s="3"/>
      <c r="S69" s="3"/>
      <c r="T69" s="3"/>
      <c r="U69" t="s">
        <v>230</v>
      </c>
      <c r="V69" s="121">
        <f>+'入　力'!F151</f>
        <v>0</v>
      </c>
      <c r="W69" s="14">
        <f>+V69</f>
        <v>0</v>
      </c>
      <c r="Y69" s="3"/>
      <c r="Z69" s="3"/>
      <c r="AA69" s="3"/>
      <c r="AB69" s="3"/>
      <c r="AC69" s="3"/>
      <c r="AD69" s="3"/>
      <c r="AE69" s="3"/>
      <c r="AF69" s="3"/>
      <c r="AG69" s="3"/>
      <c r="AH69" s="1"/>
      <c r="AI69" s="1"/>
      <c r="AJ69" s="1"/>
      <c r="AK69" s="1"/>
      <c r="AL69" s="1"/>
      <c r="AM69" s="1"/>
      <c r="AN69" s="1"/>
      <c r="AO69" s="1"/>
      <c r="AP69" s="3"/>
      <c r="AQ69" s="3"/>
      <c r="AR69" s="3"/>
      <c r="AS69" s="3"/>
      <c r="AT69" s="1"/>
      <c r="AU69" s="1"/>
      <c r="AV69" s="1"/>
      <c r="AW69" s="1"/>
      <c r="AX69" s="1"/>
      <c r="AY69" s="1"/>
      <c r="AZ69" s="1"/>
      <c r="BA69" s="1"/>
      <c r="BB69" s="1"/>
      <c r="BC69" s="1"/>
      <c r="BD69" s="1"/>
      <c r="BE69" s="1"/>
      <c r="BF69" s="1"/>
    </row>
    <row r="70" spans="1:58" ht="24">
      <c r="A70" s="3"/>
      <c r="E70" s="1"/>
      <c r="F70" s="1"/>
      <c r="G70" s="1"/>
      <c r="H70" s="227" t="s">
        <v>583</v>
      </c>
      <c r="I70" s="227"/>
      <c r="J70" s="322">
        <f>+'入　力'!J53</f>
        <v>0</v>
      </c>
      <c r="K70" s="14">
        <v>510000</v>
      </c>
      <c r="L70" s="325">
        <f t="shared" si="0"/>
        <v>0</v>
      </c>
      <c r="Q70" t="s">
        <v>420</v>
      </c>
      <c r="S70" s="3"/>
      <c r="T70" s="3"/>
      <c r="W70" s="14">
        <f>MAX(+W68,W69)</f>
        <v>0</v>
      </c>
      <c r="Y70" s="3"/>
      <c r="Z70" s="3"/>
      <c r="AA70" s="3"/>
      <c r="AB70" s="3"/>
      <c r="AC70" s="3"/>
      <c r="AD70" s="3"/>
      <c r="AE70" s="3"/>
      <c r="AF70" s="3"/>
      <c r="AG70" s="3"/>
      <c r="AH70" s="1"/>
      <c r="AI70" s="1"/>
      <c r="AJ70" s="1"/>
      <c r="AK70" s="1"/>
      <c r="AL70" s="1"/>
      <c r="AM70" s="1"/>
      <c r="AN70" s="1"/>
      <c r="AO70" s="1"/>
      <c r="AP70" s="3"/>
      <c r="AQ70" s="3"/>
      <c r="AR70" s="3"/>
      <c r="AS70" s="3"/>
      <c r="AT70" s="1"/>
      <c r="AU70" s="1"/>
      <c r="AV70" s="1"/>
      <c r="AW70" s="1"/>
      <c r="AX70" s="1"/>
      <c r="AY70" s="1"/>
      <c r="AZ70" s="1"/>
      <c r="BA70" s="1"/>
      <c r="BB70" s="1"/>
      <c r="BC70" s="1"/>
      <c r="BD70" s="1"/>
      <c r="BE70" s="1"/>
      <c r="BF70" s="1"/>
    </row>
    <row r="71" spans="1:58" ht="24">
      <c r="A71" s="3"/>
      <c r="E71" s="1"/>
      <c r="F71" s="1"/>
      <c r="G71" s="1"/>
      <c r="H71" s="227" t="s">
        <v>584</v>
      </c>
      <c r="I71" s="227"/>
      <c r="J71" s="322">
        <f>+'入　力'!J54</f>
        <v>0</v>
      </c>
      <c r="K71" s="14">
        <v>410000</v>
      </c>
      <c r="L71" s="325">
        <f t="shared" si="0"/>
        <v>0</v>
      </c>
      <c r="Q71" s="103" t="s">
        <v>411</v>
      </c>
      <c r="R71" s="14" t="b">
        <f>IF(R47+R48=0,IF(R49=1,R40),0)</f>
        <v>0</v>
      </c>
      <c r="T71" s="3"/>
      <c r="Y71" s="3"/>
      <c r="Z71" s="3"/>
      <c r="AA71" s="3"/>
      <c r="AB71" s="3"/>
      <c r="AC71" s="3"/>
      <c r="AD71" s="3"/>
      <c r="AE71" s="3"/>
      <c r="AF71" s="3"/>
      <c r="AG71" s="3"/>
      <c r="AH71" s="1"/>
      <c r="AI71" s="1"/>
      <c r="AJ71" s="1"/>
      <c r="AK71" s="1"/>
      <c r="AL71" s="1"/>
      <c r="AM71" s="1"/>
      <c r="AN71" s="1"/>
      <c r="AO71" s="1"/>
      <c r="AP71" s="3"/>
      <c r="AQ71" s="3"/>
      <c r="AR71" s="3"/>
      <c r="AS71" s="3"/>
      <c r="AT71" s="1"/>
      <c r="AU71" s="1"/>
      <c r="AV71" s="1"/>
      <c r="AW71" s="1"/>
      <c r="AX71" s="1"/>
      <c r="AY71" s="1"/>
      <c r="AZ71" s="1"/>
      <c r="BA71" s="1"/>
      <c r="BB71" s="1"/>
      <c r="BC71" s="1"/>
      <c r="BD71" s="1"/>
      <c r="BE71" s="1"/>
      <c r="BF71" s="1"/>
    </row>
    <row r="72" spans="1:58" ht="24">
      <c r="A72" s="3"/>
      <c r="E72" s="1"/>
      <c r="F72" s="1"/>
      <c r="G72" s="1"/>
      <c r="H72" s="227" t="s">
        <v>585</v>
      </c>
      <c r="I72" s="227"/>
      <c r="J72" s="322">
        <f>+'入　力'!J55</f>
        <v>0</v>
      </c>
      <c r="K72" s="14">
        <v>310000</v>
      </c>
      <c r="L72" s="325">
        <f t="shared" si="0"/>
        <v>0</v>
      </c>
      <c r="Q72" s="103" t="s">
        <v>412</v>
      </c>
      <c r="R72" s="10">
        <f>IF(R71&lt;0,R44,0)</f>
        <v>0</v>
      </c>
      <c r="T72" s="3"/>
      <c r="U72" s="22" t="s">
        <v>48</v>
      </c>
      <c r="V72" t="s">
        <v>340</v>
      </c>
      <c r="X72" s="64">
        <f>+'入　力'!F157</f>
        <v>0</v>
      </c>
      <c r="Y72" s="3"/>
      <c r="Z72" s="3"/>
      <c r="AA72" s="3"/>
      <c r="AB72" s="3"/>
      <c r="AC72" s="3"/>
      <c r="AD72" s="3"/>
      <c r="AE72" s="3"/>
      <c r="AF72" s="3"/>
      <c r="AG72" s="3"/>
      <c r="AH72" s="1"/>
      <c r="AI72" s="1"/>
      <c r="AJ72" s="1"/>
      <c r="AK72" s="1"/>
      <c r="AL72" s="1"/>
      <c r="AM72" s="1"/>
      <c r="AN72" s="1"/>
      <c r="AO72" s="1"/>
      <c r="AP72" s="3"/>
      <c r="AQ72" s="3"/>
      <c r="AR72" s="3"/>
      <c r="AS72" s="3"/>
      <c r="AT72" s="1"/>
      <c r="AU72" s="1"/>
      <c r="AV72" s="1"/>
      <c r="AW72" s="1"/>
      <c r="AX72" s="1"/>
      <c r="AY72" s="1"/>
      <c r="AZ72" s="1"/>
      <c r="BA72" s="1"/>
      <c r="BB72" s="1"/>
      <c r="BC72" s="1"/>
      <c r="BD72" s="1"/>
      <c r="BE72" s="1"/>
      <c r="BF72" s="1"/>
    </row>
    <row r="73" spans="1:58" ht="24">
      <c r="A73" s="3"/>
      <c r="E73" s="1"/>
      <c r="F73" s="1"/>
      <c r="G73" s="1"/>
      <c r="H73" s="227" t="s">
        <v>586</v>
      </c>
      <c r="I73" s="227"/>
      <c r="J73" s="322">
        <f>+'入　力'!J56</f>
        <v>0</v>
      </c>
      <c r="K73" s="14">
        <v>210000</v>
      </c>
      <c r="L73" s="325">
        <f t="shared" si="0"/>
        <v>0</v>
      </c>
      <c r="Q73" s="103" t="s">
        <v>413</v>
      </c>
      <c r="R73" s="10">
        <f>+R71+R72</f>
        <v>0</v>
      </c>
      <c r="S73" s="3"/>
      <c r="T73" s="3"/>
      <c r="V73" t="s">
        <v>341</v>
      </c>
      <c r="X73" s="64">
        <f>+'入　力'!L159</f>
        <v>0</v>
      </c>
      <c r="Y73" s="3"/>
      <c r="Z73" s="3"/>
      <c r="AA73" s="3"/>
      <c r="AB73" s="3"/>
      <c r="AC73" s="3"/>
      <c r="AD73" s="3"/>
      <c r="AE73" s="3"/>
      <c r="AF73" s="3"/>
      <c r="AG73" s="3"/>
      <c r="AH73" s="1"/>
      <c r="AI73" s="1"/>
      <c r="AJ73" s="1"/>
      <c r="AK73" s="1"/>
      <c r="AL73" s="1"/>
      <c r="AM73" s="1"/>
      <c r="AN73" s="1"/>
      <c r="AO73" s="1"/>
      <c r="AP73" s="3"/>
      <c r="AQ73" s="3"/>
      <c r="AR73" s="3"/>
      <c r="AS73" s="3"/>
      <c r="AT73" s="1"/>
      <c r="AU73" s="1"/>
      <c r="AV73" s="1"/>
      <c r="AW73" s="1"/>
      <c r="AX73" s="1"/>
      <c r="AY73" s="1"/>
      <c r="AZ73" s="1"/>
      <c r="BA73" s="1"/>
      <c r="BB73" s="1"/>
      <c r="BC73" s="1"/>
      <c r="BD73" s="1"/>
      <c r="BE73" s="1"/>
      <c r="BF73" s="1"/>
    </row>
    <row r="74" spans="1:58" ht="24">
      <c r="A74" s="3"/>
      <c r="E74" s="1"/>
      <c r="F74" s="1"/>
      <c r="G74" s="1"/>
      <c r="H74" s="227" t="s">
        <v>587</v>
      </c>
      <c r="I74" s="227"/>
      <c r="J74" s="322">
        <f>+'入　力'!J57</f>
        <v>0</v>
      </c>
      <c r="K74" s="14">
        <v>110000</v>
      </c>
      <c r="L74" s="325">
        <f t="shared" si="0"/>
        <v>0</v>
      </c>
      <c r="Q74" s="103" t="s">
        <v>414</v>
      </c>
      <c r="R74" s="14">
        <f>IF(R73&gt;0,MIN(500000,R73),0)</f>
        <v>0</v>
      </c>
      <c r="S74" s="3"/>
      <c r="T74" s="3"/>
      <c r="V74" t="s">
        <v>342</v>
      </c>
      <c r="X74" s="71">
        <f>+X72-X73</f>
        <v>0</v>
      </c>
      <c r="Y74" s="3"/>
      <c r="Z74" s="3"/>
      <c r="AA74" s="3"/>
      <c r="AB74" s="3"/>
      <c r="AC74" s="3"/>
      <c r="AD74" s="3"/>
      <c r="AE74" s="3"/>
      <c r="AF74" s="3"/>
      <c r="AG74" s="3"/>
      <c r="AH74" s="1"/>
      <c r="AI74" s="1"/>
      <c r="AJ74" s="1"/>
      <c r="AK74" s="1"/>
      <c r="AL74" s="1"/>
      <c r="AM74" s="1"/>
      <c r="AN74" s="1"/>
      <c r="AO74" s="1"/>
      <c r="AP74" s="3"/>
      <c r="AQ74" s="3"/>
      <c r="AR74" s="3"/>
      <c r="AS74" s="3"/>
      <c r="AT74" s="1"/>
      <c r="AU74" s="1"/>
      <c r="AV74" s="1"/>
      <c r="AW74" s="1"/>
      <c r="AX74" s="1"/>
      <c r="AY74" s="1"/>
      <c r="AZ74" s="1"/>
      <c r="BA74" s="1"/>
      <c r="BB74" s="1"/>
      <c r="BC74" s="1"/>
      <c r="BD74" s="1"/>
      <c r="BE74" s="1"/>
      <c r="BF74" s="1"/>
    </row>
    <row r="75" spans="1:58" ht="24">
      <c r="A75" s="3"/>
      <c r="E75" s="1"/>
      <c r="F75" s="1"/>
      <c r="G75" s="1"/>
      <c r="H75" s="227" t="s">
        <v>588</v>
      </c>
      <c r="I75" s="227"/>
      <c r="J75" s="322">
        <f>+'入　力'!J58</f>
        <v>0</v>
      </c>
      <c r="K75" s="14">
        <v>60000</v>
      </c>
      <c r="L75" s="325">
        <f t="shared" si="0"/>
        <v>0</v>
      </c>
      <c r="S75" s="3"/>
      <c r="T75" s="3"/>
      <c r="V75" t="s">
        <v>343</v>
      </c>
      <c r="X75" s="14">
        <f>+D15*0.4</f>
        <v>0</v>
      </c>
      <c r="Y75" s="3"/>
      <c r="Z75" s="3"/>
      <c r="AA75" s="3"/>
      <c r="AB75" s="3"/>
      <c r="AC75" s="3"/>
      <c r="AD75" s="3"/>
      <c r="AE75" s="3"/>
      <c r="AF75" s="3"/>
      <c r="AG75" s="3"/>
      <c r="AH75" s="1"/>
      <c r="AI75" s="1"/>
      <c r="AJ75" s="1"/>
      <c r="AK75" s="1"/>
      <c r="AL75" s="1"/>
      <c r="AM75" s="1"/>
      <c r="AN75" s="1"/>
      <c r="AO75" s="1"/>
      <c r="AP75" s="3"/>
      <c r="AQ75" s="3"/>
      <c r="AR75" s="3"/>
      <c r="AS75" s="3"/>
      <c r="AT75" s="1"/>
      <c r="AU75" s="1"/>
      <c r="AV75" s="1"/>
      <c r="AW75" s="1"/>
      <c r="AX75" s="1"/>
      <c r="AY75" s="1"/>
      <c r="AZ75" s="1"/>
      <c r="BA75" s="1"/>
      <c r="BB75" s="1"/>
      <c r="BC75" s="1"/>
      <c r="BD75" s="1"/>
      <c r="BE75" s="1"/>
      <c r="BF75" s="1"/>
    </row>
    <row r="76" spans="1:58" ht="24">
      <c r="A76" s="3"/>
      <c r="E76" s="1"/>
      <c r="F76" s="1"/>
      <c r="G76" s="1"/>
      <c r="H76" s="227" t="s">
        <v>589</v>
      </c>
      <c r="I76" s="227"/>
      <c r="J76" s="322">
        <f>+'入　力'!J59</f>
        <v>0</v>
      </c>
      <c r="K76" s="14">
        <v>30000</v>
      </c>
      <c r="L76" s="325">
        <f t="shared" si="0"/>
        <v>0</v>
      </c>
      <c r="R76" t="s">
        <v>423</v>
      </c>
      <c r="S76" t="s">
        <v>412</v>
      </c>
      <c r="T76" t="s">
        <v>411</v>
      </c>
      <c r="V76" t="s">
        <v>344</v>
      </c>
      <c r="X76" s="19">
        <f>MIN(X74,X75)</f>
        <v>0</v>
      </c>
      <c r="Y76" s="3"/>
      <c r="Z76" s="3"/>
      <c r="AA76" s="3"/>
      <c r="AB76" s="3"/>
      <c r="AC76" s="3"/>
      <c r="AD76" s="3"/>
      <c r="AE76" s="3"/>
      <c r="AF76" s="3"/>
      <c r="AG76" s="3"/>
      <c r="AH76" s="1"/>
      <c r="AI76" s="1"/>
      <c r="AJ76" s="1"/>
      <c r="AK76" s="1"/>
      <c r="AL76" s="1"/>
      <c r="AM76" s="1"/>
      <c r="AN76" s="1"/>
      <c r="AO76" s="1"/>
      <c r="AP76" s="3"/>
      <c r="AQ76" s="3"/>
      <c r="AR76" s="3"/>
      <c r="AS76" s="3"/>
      <c r="AT76" s="1"/>
      <c r="AU76" s="1"/>
      <c r="AV76" s="1"/>
      <c r="AW76" s="1"/>
      <c r="AX76" s="1"/>
      <c r="AY76" s="1"/>
      <c r="AZ76" s="1"/>
      <c r="BA76" s="1"/>
      <c r="BB76" s="1"/>
      <c r="BC76" s="1"/>
      <c r="BD76" s="1"/>
      <c r="BE76" s="1"/>
      <c r="BF76" s="1"/>
    </row>
    <row r="77" spans="1:58">
      <c r="A77" s="3"/>
      <c r="E77" s="1"/>
      <c r="F77" s="1"/>
      <c r="G77" s="1"/>
      <c r="Q77" t="s">
        <v>425</v>
      </c>
      <c r="R77" s="71">
        <f>+R33</f>
        <v>0</v>
      </c>
      <c r="S77" s="71">
        <f>+R44</f>
        <v>0</v>
      </c>
      <c r="T77" s="10">
        <f>+R40</f>
        <v>0</v>
      </c>
      <c r="V77" t="s">
        <v>345</v>
      </c>
      <c r="X77" s="64">
        <f>+'入　力'!L159</f>
        <v>0</v>
      </c>
      <c r="Y77" s="3"/>
      <c r="Z77" s="3"/>
      <c r="AA77" s="3"/>
      <c r="AB77" s="3"/>
      <c r="AC77" s="3"/>
      <c r="AD77" s="3"/>
      <c r="AE77" s="3"/>
      <c r="AF77" s="3"/>
      <c r="AG77" s="3"/>
      <c r="AH77" s="1"/>
      <c r="AI77" s="1"/>
      <c r="AJ77" s="1"/>
      <c r="AK77" s="1"/>
      <c r="AL77" s="1"/>
      <c r="AM77" s="1"/>
      <c r="AN77" s="1"/>
      <c r="AO77" s="1"/>
      <c r="AP77" s="3"/>
      <c r="AQ77" s="3"/>
      <c r="AR77" s="3"/>
      <c r="AS77" s="3"/>
      <c r="AT77" s="1"/>
      <c r="AU77" s="1"/>
      <c r="AV77" s="1"/>
      <c r="AW77" s="1"/>
      <c r="AX77" s="1"/>
      <c r="AY77" s="1"/>
      <c r="AZ77" s="1"/>
      <c r="BA77" s="1"/>
      <c r="BB77" s="1"/>
      <c r="BC77" s="1"/>
      <c r="BD77" s="1"/>
      <c r="BE77" s="1"/>
      <c r="BF77" s="1"/>
    </row>
    <row r="78" spans="1:58">
      <c r="A78" s="3"/>
      <c r="E78" s="1"/>
      <c r="F78" s="1"/>
      <c r="G78" s="1"/>
      <c r="H78" s="1" t="s">
        <v>115</v>
      </c>
      <c r="I78" s="1"/>
      <c r="J78" s="83">
        <f>+'入　力'!J60</f>
        <v>0</v>
      </c>
      <c r="K78" s="14">
        <v>580000</v>
      </c>
      <c r="L78" s="31">
        <f>+J78*K78</f>
        <v>0</v>
      </c>
      <c r="N78" s="3"/>
      <c r="Q78" t="s">
        <v>428</v>
      </c>
      <c r="S78" s="14">
        <f>IF(S77&lt;=0,IF(T77&gt;0,0,S77),IF(T77&lt;0,S77+T77,S77))</f>
        <v>0</v>
      </c>
      <c r="T78" s="14">
        <f>IF(T77&lt;=0,IF(S77&gt;0,0,T77),IF(S77&lt;0,T77+S77,T77))</f>
        <v>0</v>
      </c>
      <c r="V78" t="s">
        <v>346</v>
      </c>
      <c r="X78" s="19">
        <f>+X76+X77</f>
        <v>0</v>
      </c>
      <c r="Y78" s="3"/>
      <c r="Z78" s="3"/>
      <c r="AA78" s="3"/>
      <c r="AB78" s="3"/>
      <c r="AC78" s="3"/>
      <c r="AD78" s="3"/>
      <c r="AE78" s="3"/>
      <c r="AF78" s="3"/>
      <c r="AG78" s="3"/>
      <c r="AH78" s="1"/>
      <c r="AI78" s="1"/>
      <c r="AJ78" s="1"/>
      <c r="AK78" s="1"/>
      <c r="AL78" s="1"/>
      <c r="AM78" s="1"/>
      <c r="AN78" s="1"/>
      <c r="AO78" s="1"/>
      <c r="AP78" s="3"/>
      <c r="AQ78" s="3"/>
      <c r="AR78" s="3"/>
      <c r="AS78" s="3"/>
      <c r="AT78" s="1"/>
      <c r="AU78" s="1"/>
      <c r="AV78" s="1"/>
      <c r="AW78" s="1"/>
      <c r="AX78" s="1"/>
      <c r="AY78" s="1"/>
      <c r="AZ78" s="1"/>
      <c r="BA78" s="1"/>
      <c r="BB78" s="1"/>
      <c r="BC78" s="1"/>
      <c r="BD78" s="1"/>
      <c r="BE78" s="1"/>
      <c r="BF78" s="1"/>
    </row>
    <row r="79" spans="1:58">
      <c r="A79" s="3"/>
      <c r="E79" s="1"/>
      <c r="F79" s="1"/>
      <c r="G79" s="1"/>
      <c r="H79" s="1" t="s">
        <v>117</v>
      </c>
      <c r="J79" s="83">
        <f>+'入　力'!J61</f>
        <v>0</v>
      </c>
      <c r="K79" s="14">
        <v>480000</v>
      </c>
      <c r="L79" s="31">
        <f>+J79*K79</f>
        <v>0</v>
      </c>
      <c r="N79" s="3"/>
      <c r="Q79" t="s">
        <v>414</v>
      </c>
      <c r="R79" s="71">
        <f>+R34</f>
        <v>0</v>
      </c>
      <c r="S79" s="71">
        <f>+R66+R68+R74</f>
        <v>0</v>
      </c>
      <c r="T79" s="10">
        <f>+R57+R63</f>
        <v>0</v>
      </c>
      <c r="U79" s="3"/>
      <c r="V79" t="s">
        <v>347</v>
      </c>
      <c r="X79" s="19">
        <f>D15*0.8</f>
        <v>0</v>
      </c>
      <c r="Y79" s="3"/>
      <c r="Z79" s="3"/>
      <c r="AA79" s="3"/>
      <c r="AB79" s="3"/>
      <c r="AC79" s="3"/>
      <c r="AD79" s="3"/>
      <c r="AE79" s="3"/>
      <c r="AF79" s="3"/>
      <c r="AG79" s="3"/>
      <c r="AH79" s="1"/>
      <c r="AI79" s="1"/>
      <c r="AJ79" s="1"/>
      <c r="AK79" s="1"/>
      <c r="AL79" s="1"/>
      <c r="AM79" s="1"/>
      <c r="AN79" s="1"/>
      <c r="AO79" s="1"/>
      <c r="AP79" s="3"/>
      <c r="AQ79" s="3"/>
      <c r="AR79" s="3"/>
      <c r="AS79" s="3"/>
      <c r="AT79" s="1"/>
      <c r="AU79" s="1"/>
      <c r="AV79" s="1"/>
      <c r="AW79" s="1"/>
      <c r="AX79" s="1"/>
      <c r="AY79" s="1"/>
      <c r="AZ79" s="1"/>
      <c r="BA79" s="1"/>
      <c r="BB79" s="1"/>
      <c r="BC79" s="1"/>
      <c r="BD79" s="1"/>
      <c r="BE79" s="1"/>
      <c r="BF79" s="1"/>
    </row>
    <row r="80" spans="1:58" ht="18" thickBot="1">
      <c r="A80" s="3"/>
      <c r="E80" s="1"/>
      <c r="F80" s="1"/>
      <c r="G80" s="1"/>
      <c r="H80" t="s">
        <v>609</v>
      </c>
      <c r="I80" s="1"/>
      <c r="J80" s="83">
        <f>+'入　力'!J62</f>
        <v>0</v>
      </c>
      <c r="K80" s="14">
        <v>380000</v>
      </c>
      <c r="L80" s="66">
        <f>+J80*K80</f>
        <v>0</v>
      </c>
      <c r="N80" s="3"/>
      <c r="Q80" t="s">
        <v>424</v>
      </c>
      <c r="R80" s="71">
        <f>+R77-R79</f>
        <v>0</v>
      </c>
      <c r="S80" s="71">
        <f>+S78-S79</f>
        <v>0</v>
      </c>
      <c r="T80" s="10">
        <f>+T78-T79</f>
        <v>0</v>
      </c>
      <c r="V80" t="s">
        <v>348</v>
      </c>
      <c r="X80" s="19">
        <f>MIN(X78,X79)</f>
        <v>0</v>
      </c>
      <c r="Y80" s="3"/>
      <c r="Z80" s="3"/>
      <c r="AA80" s="3"/>
      <c r="AB80" s="3"/>
      <c r="AC80" s="3"/>
      <c r="AD80" s="3"/>
      <c r="AE80" s="3"/>
      <c r="AF80" s="3"/>
      <c r="AG80" s="3"/>
      <c r="AH80" s="1"/>
      <c r="AI80" s="1"/>
      <c r="AJ80" s="1"/>
      <c r="AK80" s="1"/>
      <c r="AL80" s="1"/>
      <c r="AM80" s="1"/>
      <c r="AN80" s="1"/>
      <c r="AO80" s="1"/>
      <c r="AP80" s="3"/>
      <c r="AQ80" s="3"/>
      <c r="AR80" s="3"/>
      <c r="AS80" s="3"/>
      <c r="AT80" s="1"/>
      <c r="AU80" s="1"/>
      <c r="AV80" s="1"/>
      <c r="AW80" s="1"/>
      <c r="AX80" s="1"/>
      <c r="AY80" s="1"/>
      <c r="AZ80" s="1"/>
      <c r="BA80" s="1"/>
      <c r="BB80" s="1"/>
      <c r="BC80" s="1"/>
      <c r="BD80" s="1"/>
      <c r="BE80" s="1"/>
      <c r="BF80" s="1"/>
    </row>
    <row r="81" spans="1:58">
      <c r="A81" s="3"/>
      <c r="E81" s="1"/>
      <c r="F81" s="1"/>
      <c r="G81" s="1"/>
      <c r="L81" s="105">
        <f>SUM(L66:L80)</f>
        <v>0</v>
      </c>
      <c r="N81" s="3"/>
      <c r="Q81" t="s">
        <v>437</v>
      </c>
      <c r="R81" s="71">
        <f>-T81-S81</f>
        <v>0</v>
      </c>
      <c r="S81" s="14">
        <f>IF(S80&lt;0,IF(R80-T81&gt;0,MIN(+R80-T81,-S80),0),0)</f>
        <v>0</v>
      </c>
      <c r="T81" s="14">
        <f>IF(T80&lt;0,IF(R80&gt;0,MIN(R80,-T80),0),0)</f>
        <v>0</v>
      </c>
      <c r="X81" s="35">
        <v>-2000</v>
      </c>
      <c r="Y81" s="3"/>
      <c r="Z81" s="3"/>
      <c r="AA81" s="3"/>
      <c r="AB81" s="3"/>
      <c r="AC81" s="3"/>
      <c r="AD81" s="3"/>
      <c r="AE81" s="3"/>
      <c r="AF81" s="3"/>
      <c r="AG81" s="3"/>
      <c r="AH81" s="1"/>
      <c r="AI81" s="1"/>
      <c r="AJ81" s="1"/>
      <c r="AK81" s="1"/>
      <c r="AL81" s="1"/>
      <c r="AM81" s="1"/>
      <c r="AN81" s="1"/>
      <c r="AO81" s="1"/>
      <c r="AP81" s="3"/>
      <c r="AQ81" s="3"/>
      <c r="AR81" s="3"/>
      <c r="AS81" s="3"/>
      <c r="AT81" s="1"/>
      <c r="AU81" s="1"/>
      <c r="AV81" s="1"/>
      <c r="AW81" s="1"/>
      <c r="AX81" s="1"/>
      <c r="AY81" s="1"/>
      <c r="AZ81" s="1"/>
      <c r="BA81" s="1"/>
      <c r="BB81" s="1"/>
      <c r="BC81" s="1"/>
      <c r="BD81" s="1"/>
      <c r="BE81" s="1"/>
      <c r="BF81" s="1"/>
    </row>
    <row r="82" spans="1:58">
      <c r="A82" s="3"/>
      <c r="E82" s="1"/>
      <c r="F82" s="1"/>
      <c r="G82" s="1"/>
      <c r="H82" s="1"/>
      <c r="I82" s="1"/>
      <c r="J82" s="1"/>
      <c r="K82" s="1"/>
      <c r="L82" s="3"/>
      <c r="Q82" t="s">
        <v>424</v>
      </c>
      <c r="R82" s="71">
        <f>+R80+R81</f>
        <v>0</v>
      </c>
      <c r="S82" s="71">
        <f>+S80+S81</f>
        <v>0</v>
      </c>
      <c r="T82" s="71">
        <f>+T80+T81</f>
        <v>0</v>
      </c>
      <c r="V82" t="s">
        <v>349</v>
      </c>
      <c r="X82" s="14">
        <f>MAX(0,+X80+X81)</f>
        <v>0</v>
      </c>
      <c r="Y82" s="3"/>
      <c r="Z82" s="3"/>
      <c r="AA82" s="3"/>
      <c r="AB82" s="3"/>
      <c r="AC82" s="3"/>
      <c r="AD82" s="3"/>
      <c r="AE82" s="3"/>
      <c r="AF82" s="3"/>
      <c r="AG82" s="3"/>
      <c r="AH82" s="1"/>
      <c r="AI82" s="1"/>
      <c r="AJ82" s="1"/>
      <c r="AK82" s="1"/>
      <c r="AL82" s="1"/>
      <c r="AM82" s="1"/>
      <c r="AN82" s="1"/>
      <c r="AO82" s="1"/>
      <c r="AP82" s="3"/>
      <c r="AQ82" s="3"/>
      <c r="AR82" s="3"/>
      <c r="AS82" s="3"/>
      <c r="AT82" s="1"/>
      <c r="AU82" s="1"/>
      <c r="AV82" s="1"/>
      <c r="AW82" s="1"/>
      <c r="AX82" s="1"/>
      <c r="AY82" s="1"/>
      <c r="AZ82" s="1"/>
      <c r="BA82" s="1"/>
      <c r="BB82" s="1"/>
      <c r="BC82" s="1"/>
      <c r="BD82" s="1"/>
      <c r="BE82" s="1"/>
      <c r="BF82" s="1"/>
    </row>
    <row r="83" spans="1:58">
      <c r="A83" s="3"/>
      <c r="E83" s="1"/>
      <c r="F83" s="1"/>
      <c r="G83" s="1"/>
      <c r="H83" s="22" t="s">
        <v>272</v>
      </c>
      <c r="L83" s="3"/>
      <c r="Q83" t="s">
        <v>436</v>
      </c>
      <c r="R83" s="61"/>
      <c r="S83" s="179">
        <f>IF(R80+S80+T80&gt;0,IF(D13&lt;0,D13,0),0)</f>
        <v>0</v>
      </c>
      <c r="T83" s="180"/>
      <c r="X83" s="50"/>
      <c r="Y83" s="3"/>
      <c r="Z83" s="3"/>
      <c r="AA83" s="3"/>
      <c r="AB83" s="3"/>
      <c r="AC83" s="3"/>
      <c r="AD83" s="3"/>
      <c r="AE83" s="3"/>
      <c r="AF83" s="3"/>
      <c r="AG83" s="3"/>
      <c r="AH83" s="1"/>
      <c r="AI83" s="1"/>
      <c r="AJ83" s="1"/>
      <c r="AK83" s="1"/>
      <c r="AL83" s="1"/>
      <c r="AM83" s="1"/>
      <c r="AN83" s="1"/>
      <c r="AO83" s="1"/>
      <c r="AP83" s="3"/>
      <c r="AQ83" s="3"/>
      <c r="AR83" s="3"/>
      <c r="AS83" s="3"/>
      <c r="AT83" s="1"/>
      <c r="AU83" s="1"/>
      <c r="AV83" s="1"/>
      <c r="AW83" s="1"/>
      <c r="AX83" s="1"/>
      <c r="AY83" s="1"/>
      <c r="AZ83" s="1"/>
      <c r="BA83" s="1"/>
      <c r="BB83" s="1"/>
      <c r="BC83" s="1"/>
      <c r="BD83" s="1"/>
      <c r="BE83" s="1"/>
      <c r="BF83" s="1"/>
    </row>
    <row r="84" spans="1:58">
      <c r="A84" s="3"/>
      <c r="E84" s="1"/>
      <c r="F84" s="1"/>
      <c r="G84" s="1"/>
      <c r="L84" s="3"/>
      <c r="Q84" t="s">
        <v>427</v>
      </c>
      <c r="R84" s="14">
        <f>IF(S83&lt;S84+T84,S83-S84-T84,0)</f>
        <v>0</v>
      </c>
      <c r="S84" s="14">
        <f>IF(S80&gt;0,IF(S83&lt;T84,MAX(-S80,S83-T84),0),0)</f>
        <v>0</v>
      </c>
      <c r="T84" s="14">
        <f>IF(+T80&gt;0,MAX(S83,-T80),0)</f>
        <v>0</v>
      </c>
      <c r="X84" s="50"/>
      <c r="Y84" s="3"/>
      <c r="Z84" s="3"/>
      <c r="AA84" s="3"/>
      <c r="AB84" s="3"/>
      <c r="AC84" s="3"/>
      <c r="AD84" s="3"/>
      <c r="AE84" s="3"/>
      <c r="AF84" s="3"/>
      <c r="AG84" s="3"/>
      <c r="AH84" s="1"/>
      <c r="AI84" s="1"/>
      <c r="AJ84" s="1"/>
      <c r="AK84" s="1"/>
      <c r="AL84" s="1"/>
      <c r="AM84" s="1"/>
      <c r="AN84" s="1"/>
      <c r="AO84" s="1"/>
      <c r="AP84" s="3"/>
      <c r="AQ84" s="3"/>
      <c r="AR84" s="3"/>
      <c r="AS84" s="3"/>
      <c r="AT84" s="1"/>
      <c r="AU84" s="1"/>
      <c r="AV84" s="1"/>
      <c r="AW84" s="1"/>
      <c r="AX84" s="1"/>
      <c r="AY84" s="1"/>
      <c r="AZ84" s="1"/>
      <c r="BA84" s="1"/>
      <c r="BB84" s="1"/>
      <c r="BC84" s="1"/>
      <c r="BD84" s="1"/>
      <c r="BE84" s="1"/>
      <c r="BF84" s="1"/>
    </row>
    <row r="85" spans="1:58">
      <c r="A85" s="3"/>
      <c r="E85" s="1"/>
      <c r="F85" s="1"/>
      <c r="G85" s="1"/>
      <c r="H85" t="s">
        <v>83</v>
      </c>
      <c r="J85" s="83">
        <f>+'入　力'!J67</f>
        <v>0</v>
      </c>
      <c r="K85" s="160">
        <f>+J85*750000</f>
        <v>0</v>
      </c>
      <c r="R85" s="71">
        <f>+R82+R84</f>
        <v>0</v>
      </c>
      <c r="S85" s="71">
        <f>+S82+S84</f>
        <v>0</v>
      </c>
      <c r="T85" s="71">
        <f>+T82+T84</f>
        <v>0</v>
      </c>
      <c r="W85" s="22" t="s">
        <v>500</v>
      </c>
      <c r="Y85" s="50"/>
      <c r="Z85" s="3"/>
      <c r="AA85" s="3"/>
      <c r="AB85" s="3"/>
      <c r="AC85" s="3"/>
      <c r="AD85" s="3"/>
      <c r="AE85" s="3"/>
      <c r="AF85" s="3"/>
      <c r="AG85" s="3"/>
      <c r="AH85" s="1"/>
      <c r="AI85" s="1"/>
      <c r="AJ85" s="1"/>
      <c r="AK85" s="1"/>
      <c r="AL85" s="1"/>
      <c r="AM85" s="1"/>
      <c r="AN85" s="1"/>
      <c r="AO85" s="1"/>
      <c r="AP85" s="3"/>
      <c r="AQ85" s="3"/>
      <c r="AR85" s="3"/>
      <c r="AS85" s="3"/>
      <c r="AT85" s="1"/>
      <c r="AU85" s="1"/>
      <c r="AV85" s="1"/>
      <c r="AW85" s="1"/>
      <c r="AX85" s="1"/>
      <c r="AY85" s="1"/>
      <c r="AZ85" s="1"/>
      <c r="BA85" s="1"/>
      <c r="BB85" s="1"/>
      <c r="BC85" s="1"/>
      <c r="BD85" s="1"/>
      <c r="BE85" s="1"/>
      <c r="BF85" s="1"/>
    </row>
    <row r="86" spans="1:58" ht="18" thickBot="1">
      <c r="A86" s="3"/>
      <c r="E86" s="1"/>
      <c r="F86" s="1"/>
      <c r="G86" s="1"/>
      <c r="H86" s="1"/>
      <c r="I86" s="1"/>
      <c r="Q86" s="175" t="s">
        <v>426</v>
      </c>
      <c r="R86" s="178">
        <f>IF(R85&gt;0,R85/2,R85)</f>
        <v>0</v>
      </c>
      <c r="S86" s="178">
        <f>IF(S85&gt;0,S85/2,S85)</f>
        <v>0</v>
      </c>
      <c r="W86" s="175" t="s">
        <v>509</v>
      </c>
      <c r="Y86" s="50"/>
      <c r="Z86" s="3"/>
      <c r="AA86" s="3"/>
      <c r="AB86" s="3"/>
      <c r="AC86" s="3"/>
      <c r="AD86" s="3"/>
      <c r="AE86" s="3"/>
      <c r="AF86" s="3"/>
      <c r="AG86" s="3"/>
      <c r="AH86" s="1"/>
      <c r="AI86" s="1"/>
      <c r="AJ86" s="1"/>
      <c r="AK86" s="1"/>
      <c r="AL86" s="1"/>
      <c r="AM86" s="1"/>
      <c r="AN86" s="1"/>
      <c r="AO86" s="1"/>
      <c r="AP86" s="3"/>
      <c r="AQ86" s="3"/>
      <c r="AR86" s="3"/>
      <c r="AS86" s="3"/>
      <c r="AT86" s="1"/>
      <c r="AU86" s="1"/>
      <c r="AV86" s="1"/>
      <c r="AW86" s="1"/>
      <c r="AX86" s="1"/>
      <c r="AY86" s="1"/>
      <c r="AZ86" s="1"/>
      <c r="BA86" s="1"/>
      <c r="BB86" s="1"/>
      <c r="BC86" s="1"/>
      <c r="BD86" s="1"/>
      <c r="BE86" s="1"/>
      <c r="BF86" s="1"/>
    </row>
    <row r="87" spans="1:58" ht="18" thickBot="1">
      <c r="A87" s="3"/>
      <c r="E87" s="1"/>
      <c r="F87" s="1"/>
      <c r="G87" s="1"/>
      <c r="H87" s="129" t="s">
        <v>267</v>
      </c>
      <c r="I87" s="1"/>
      <c r="J87" s="83">
        <f>+'入　力'!J70</f>
        <v>0</v>
      </c>
      <c r="K87" s="160">
        <f>+J87*270000</f>
        <v>0</v>
      </c>
      <c r="Q87" t="s">
        <v>429</v>
      </c>
      <c r="R87" s="127">
        <f>+R86</f>
        <v>0</v>
      </c>
      <c r="S87" s="127">
        <f>+S86</f>
        <v>0</v>
      </c>
      <c r="T87" s="67">
        <f>+T85</f>
        <v>0</v>
      </c>
      <c r="W87" t="s">
        <v>506</v>
      </c>
      <c r="X87" s="200">
        <f>+Q28</f>
        <v>0</v>
      </c>
      <c r="Z87" s="3"/>
      <c r="AA87" s="3"/>
      <c r="AB87" s="3"/>
      <c r="AC87" s="3"/>
      <c r="AD87" s="3"/>
      <c r="AE87" s="3"/>
      <c r="AF87" s="3"/>
      <c r="AG87" s="3"/>
      <c r="AH87" s="1"/>
      <c r="AI87" s="1"/>
      <c r="AJ87" s="1"/>
      <c r="AK87" s="1"/>
      <c r="AL87" s="1"/>
      <c r="AM87" s="1"/>
      <c r="AN87" s="1"/>
      <c r="AO87" s="1"/>
      <c r="AP87" s="3"/>
      <c r="AQ87" s="3"/>
      <c r="AR87" s="3"/>
      <c r="AS87" s="3"/>
      <c r="AT87" s="1"/>
      <c r="AU87" s="1"/>
      <c r="AV87" s="1"/>
      <c r="AW87" s="1"/>
      <c r="AX87" s="1"/>
      <c r="AY87" s="1"/>
      <c r="AZ87" s="1"/>
      <c r="BA87" s="1"/>
      <c r="BB87" s="1"/>
      <c r="BC87" s="1"/>
      <c r="BD87" s="1"/>
      <c r="BE87" s="1"/>
      <c r="BF87" s="1"/>
    </row>
    <row r="88" spans="1:58" ht="18" thickBot="1">
      <c r="A88" s="3"/>
      <c r="E88" s="1"/>
      <c r="F88" s="1"/>
      <c r="G88" s="1"/>
      <c r="H88" s="1"/>
      <c r="I88" s="1"/>
      <c r="J88" s="1"/>
      <c r="K88" s="1"/>
      <c r="Q88" t="s">
        <v>439</v>
      </c>
      <c r="R88" s="176"/>
      <c r="S88" s="181">
        <f>+R87+S87+T87</f>
        <v>0</v>
      </c>
      <c r="T88" s="182"/>
      <c r="X88" s="50"/>
      <c r="Y88" t="s">
        <v>604</v>
      </c>
      <c r="Z88" s="3"/>
      <c r="AA88" s="3"/>
      <c r="AB88" s="3"/>
      <c r="AC88" s="3"/>
      <c r="AD88" s="3"/>
      <c r="AE88" s="3"/>
      <c r="AF88" s="3"/>
      <c r="AG88" s="3"/>
      <c r="AH88" s="1"/>
      <c r="AI88" s="1"/>
      <c r="AJ88" s="1"/>
      <c r="AK88" s="1"/>
      <c r="AL88" s="1"/>
      <c r="AM88" s="1"/>
      <c r="AN88" s="1"/>
      <c r="AO88" s="1"/>
      <c r="AP88" s="3"/>
      <c r="AQ88" s="3"/>
      <c r="AR88" s="3"/>
      <c r="AS88" s="3"/>
      <c r="AT88" s="1"/>
      <c r="AU88" s="1"/>
      <c r="AV88" s="1"/>
      <c r="AW88" s="1"/>
      <c r="AX88" s="1"/>
      <c r="AY88" s="1"/>
      <c r="AZ88" s="1"/>
      <c r="BA88" s="1"/>
      <c r="BB88" s="1"/>
      <c r="BC88" s="1"/>
      <c r="BD88" s="1"/>
      <c r="BE88" s="1"/>
      <c r="BF88" s="1"/>
    </row>
    <row r="89" spans="1:58">
      <c r="A89" s="3"/>
      <c r="E89" s="1"/>
      <c r="F89" s="1"/>
      <c r="G89" s="1"/>
      <c r="H89" t="s">
        <v>269</v>
      </c>
      <c r="I89" s="1"/>
      <c r="J89" s="83">
        <f>+'入　力'!J73</f>
        <v>0</v>
      </c>
      <c r="K89" s="160">
        <f>+J89*400000</f>
        <v>0</v>
      </c>
      <c r="W89" t="s">
        <v>502</v>
      </c>
      <c r="X89" s="50"/>
      <c r="Y89" s="112">
        <f>+J9</f>
        <v>0</v>
      </c>
      <c r="Z89" s="3"/>
      <c r="AA89" s="3"/>
      <c r="AB89" s="3"/>
      <c r="AC89" s="3"/>
      <c r="AD89" s="3"/>
      <c r="AE89" s="3"/>
      <c r="AF89" s="3"/>
      <c r="AG89" s="3"/>
      <c r="AH89" s="1"/>
      <c r="AI89" s="1"/>
      <c r="AJ89" s="1"/>
      <c r="AK89" s="1"/>
      <c r="AL89" s="1"/>
      <c r="AM89" s="1"/>
      <c r="AN89" s="1"/>
      <c r="AO89" s="1"/>
      <c r="AP89" s="3"/>
      <c r="AQ89" s="3"/>
      <c r="AR89" s="3"/>
      <c r="AS89" s="3"/>
      <c r="AT89" s="1"/>
      <c r="AU89" s="1"/>
      <c r="AV89" s="1"/>
      <c r="AW89" s="1"/>
      <c r="AX89" s="1"/>
      <c r="AY89" s="1"/>
      <c r="AZ89" s="1"/>
      <c r="BA89" s="1"/>
      <c r="BB89" s="1"/>
      <c r="BC89" s="1"/>
      <c r="BD89" s="1"/>
      <c r="BE89" s="1"/>
      <c r="BF89" s="1"/>
    </row>
    <row r="90" spans="1:58" ht="18" thickBot="1">
      <c r="A90" s="3"/>
      <c r="E90" s="1"/>
      <c r="F90" s="1"/>
      <c r="G90" s="1"/>
      <c r="H90" s="1"/>
      <c r="I90" s="1"/>
      <c r="J90" s="1"/>
      <c r="K90" s="1"/>
      <c r="W90" t="s">
        <v>503</v>
      </c>
      <c r="X90" s="50"/>
      <c r="Y90" s="112">
        <f>+J65+J66+J68+J69+J70+J71+J72+J73+J74+J75+J76</f>
        <v>0</v>
      </c>
      <c r="Z90" s="3"/>
      <c r="AA90" s="3"/>
      <c r="AB90" s="3"/>
      <c r="AC90" s="3"/>
      <c r="AD90" s="3"/>
      <c r="AE90" s="3"/>
      <c r="AF90" s="3"/>
      <c r="AG90" s="3"/>
      <c r="AH90" s="1"/>
      <c r="AI90" s="1"/>
      <c r="AJ90" s="1"/>
      <c r="AK90" s="1"/>
      <c r="AL90" s="1"/>
      <c r="AM90" s="1"/>
      <c r="AN90" s="1"/>
      <c r="AO90" s="1"/>
      <c r="AP90" s="3"/>
      <c r="AQ90" s="3"/>
      <c r="AR90" s="3"/>
      <c r="AS90" s="3"/>
      <c r="AT90" s="1"/>
      <c r="AU90" s="1"/>
      <c r="AV90" s="1"/>
      <c r="AW90" s="1"/>
      <c r="AX90" s="1"/>
      <c r="AY90" s="1"/>
      <c r="AZ90" s="1"/>
      <c r="BA90" s="1"/>
      <c r="BB90" s="1"/>
      <c r="BC90" s="1"/>
      <c r="BD90" s="1"/>
      <c r="BE90" s="1"/>
      <c r="BF90" s="1"/>
    </row>
    <row r="91" spans="1:58" ht="18" thickBot="1">
      <c r="A91" s="3"/>
      <c r="E91" s="1"/>
      <c r="F91" s="1"/>
      <c r="G91" s="1"/>
      <c r="H91" t="s">
        <v>305</v>
      </c>
      <c r="K91" s="127">
        <f>+K85+K87+K89</f>
        <v>0</v>
      </c>
      <c r="P91" s="23" t="s">
        <v>53</v>
      </c>
      <c r="Q91" t="s">
        <v>477</v>
      </c>
      <c r="S91" s="195">
        <f>+D6+D7+D8+D9+D12+D14</f>
        <v>0</v>
      </c>
      <c r="W91" t="s">
        <v>504</v>
      </c>
      <c r="X91" s="50"/>
      <c r="Y91" s="112">
        <f>+J37+J38</f>
        <v>0</v>
      </c>
      <c r="Z91" s="3"/>
      <c r="AA91" s="3"/>
      <c r="AB91" s="3"/>
      <c r="AC91" s="3"/>
      <c r="AD91" s="3"/>
      <c r="AE91" s="3"/>
      <c r="AF91" s="3"/>
      <c r="AG91" s="3"/>
      <c r="AH91" s="1"/>
      <c r="AI91" s="1"/>
      <c r="AJ91" s="1"/>
      <c r="AK91" s="1"/>
      <c r="AL91" s="1"/>
      <c r="AM91" s="1"/>
      <c r="AN91" s="1"/>
      <c r="AO91" s="1"/>
      <c r="AP91" s="3"/>
      <c r="AQ91" s="3"/>
      <c r="AR91" s="3"/>
      <c r="AS91" s="3"/>
      <c r="AT91" s="1"/>
      <c r="AU91" s="1"/>
      <c r="AV91" s="1"/>
      <c r="AW91" s="1"/>
      <c r="AX91" s="1"/>
      <c r="AY91" s="1"/>
      <c r="AZ91" s="1"/>
      <c r="BA91" s="1"/>
      <c r="BB91" s="1"/>
      <c r="BC91" s="1"/>
      <c r="BD91" s="1"/>
      <c r="BE91" s="1"/>
      <c r="BF91" s="1"/>
    </row>
    <row r="92" spans="1:58" ht="18" thickBot="1">
      <c r="A92" s="3"/>
      <c r="E92" s="1"/>
      <c r="F92" s="1"/>
      <c r="G92" s="1"/>
      <c r="P92" s="1"/>
      <c r="Q92" t="s">
        <v>488</v>
      </c>
      <c r="S92" s="195">
        <f>+'入　力'!F95</f>
        <v>0</v>
      </c>
      <c r="W92" t="s">
        <v>505</v>
      </c>
      <c r="X92" s="50"/>
      <c r="Y92" s="104">
        <f>+J85+J89</f>
        <v>0</v>
      </c>
      <c r="Z92" s="3"/>
      <c r="AA92" s="3"/>
      <c r="AB92" s="3"/>
      <c r="AC92" s="3"/>
      <c r="AD92" s="3"/>
      <c r="AE92" s="3"/>
      <c r="AF92" s="3"/>
      <c r="AG92" s="3"/>
      <c r="AH92" s="1"/>
      <c r="AI92" s="1"/>
      <c r="AJ92" s="1"/>
      <c r="AK92" s="1"/>
      <c r="AL92" s="1"/>
      <c r="AM92" s="1"/>
      <c r="AN92" s="1"/>
      <c r="AO92" s="1"/>
      <c r="AP92" s="3"/>
      <c r="AQ92" s="3"/>
      <c r="AR92" s="3"/>
      <c r="AS92" s="3"/>
      <c r="AT92" s="1"/>
      <c r="AU92" s="1"/>
      <c r="AV92" s="1"/>
      <c r="AW92" s="1"/>
      <c r="AX92" s="1"/>
      <c r="AY92" s="1"/>
      <c r="AZ92" s="1"/>
      <c r="BA92" s="1"/>
      <c r="BB92" s="1"/>
      <c r="BC92" s="1"/>
      <c r="BD92" s="1"/>
      <c r="BE92" s="1"/>
      <c r="BF92" s="1"/>
    </row>
    <row r="93" spans="1:58">
      <c r="A93" s="3"/>
      <c r="E93" s="1"/>
      <c r="F93" s="1"/>
      <c r="G93" s="1"/>
      <c r="P93" s="1"/>
      <c r="T93" s="33"/>
      <c r="Y93" s="201">
        <f>SUM(Y89:Y92)</f>
        <v>0</v>
      </c>
      <c r="Z93" s="3"/>
      <c r="AA93" s="3"/>
      <c r="AB93" s="3"/>
      <c r="AC93" s="3"/>
      <c r="AD93" s="3"/>
      <c r="AE93" s="3"/>
      <c r="AF93" s="3"/>
      <c r="AG93" s="3"/>
      <c r="AH93" s="1"/>
      <c r="AI93" s="1"/>
      <c r="AJ93" s="1"/>
      <c r="AK93" s="1"/>
      <c r="AL93" s="1"/>
      <c r="AM93" s="1"/>
      <c r="AN93" s="1"/>
      <c r="AO93" s="1"/>
      <c r="AP93" s="3"/>
      <c r="AQ93" s="3"/>
      <c r="AR93" s="3"/>
      <c r="AS93" s="3"/>
      <c r="AT93" s="1"/>
      <c r="AU93" s="1"/>
      <c r="AV93" s="1"/>
      <c r="AW93" s="1"/>
      <c r="AX93" s="1"/>
      <c r="AY93" s="1"/>
      <c r="AZ93" s="1"/>
      <c r="BA93" s="1"/>
      <c r="BB93" s="1"/>
      <c r="BC93" s="1"/>
      <c r="BD93" s="1"/>
      <c r="BE93" s="1"/>
      <c r="BF93" s="1"/>
    </row>
    <row r="94" spans="1:58">
      <c r="A94" s="3"/>
      <c r="E94" s="1"/>
      <c r="F94" s="1"/>
      <c r="G94" s="1"/>
      <c r="H94" s="22" t="s">
        <v>471</v>
      </c>
      <c r="P94" s="1"/>
      <c r="Q94" t="s">
        <v>477</v>
      </c>
      <c r="S94" s="423" t="s">
        <v>484</v>
      </c>
      <c r="T94" s="104" t="s">
        <v>495</v>
      </c>
      <c r="U94" s="423" t="s">
        <v>497</v>
      </c>
      <c r="Y94" s="3"/>
      <c r="Z94" s="3"/>
      <c r="AA94" s="3"/>
      <c r="AB94" s="3"/>
      <c r="AC94" s="3"/>
      <c r="AD94" s="3"/>
      <c r="AE94" s="3"/>
      <c r="AF94" s="3"/>
      <c r="AG94" s="3"/>
      <c r="AH94" s="1"/>
      <c r="AI94" s="1"/>
      <c r="AJ94" s="1"/>
      <c r="AK94" s="1"/>
      <c r="AL94" s="1"/>
      <c r="AM94" s="1"/>
      <c r="AN94" s="1"/>
      <c r="AO94" s="1"/>
      <c r="AP94" s="3"/>
      <c r="AQ94" s="3"/>
      <c r="AR94" s="3"/>
      <c r="AS94" s="3"/>
      <c r="AT94" s="1"/>
      <c r="AU94" s="1"/>
      <c r="AV94" s="1"/>
      <c r="AW94" s="1"/>
      <c r="AX94" s="1"/>
      <c r="AY94" s="1"/>
      <c r="AZ94" s="1"/>
      <c r="BA94" s="1"/>
      <c r="BB94" s="1"/>
      <c r="BC94" s="1"/>
      <c r="BD94" s="1"/>
      <c r="BE94" s="1"/>
      <c r="BF94" s="1"/>
    </row>
    <row r="95" spans="1:58">
      <c r="A95" s="3"/>
      <c r="E95" s="1"/>
      <c r="F95" s="1"/>
      <c r="G95" s="1"/>
      <c r="P95" s="1"/>
      <c r="S95" s="424"/>
      <c r="T95" s="188" t="s">
        <v>496</v>
      </c>
      <c r="U95" s="424"/>
      <c r="W95" t="s">
        <v>507</v>
      </c>
      <c r="Y95" s="89">
        <f>IF(Y93&gt;=1,MIN(X87,10000000),0)</f>
        <v>0</v>
      </c>
      <c r="Z95" s="3"/>
      <c r="AA95" s="3"/>
      <c r="AB95" s="3"/>
      <c r="AC95" s="3"/>
      <c r="AD95" s="3"/>
      <c r="AE95" s="3"/>
      <c r="AF95" s="3"/>
      <c r="AG95" s="3"/>
      <c r="AH95" s="1"/>
      <c r="AI95" s="1"/>
      <c r="AJ95" s="1"/>
      <c r="AK95" s="1"/>
      <c r="AL95" s="1"/>
      <c r="AM95" s="1"/>
      <c r="AN95" s="1"/>
      <c r="AO95" s="1"/>
      <c r="AP95" s="3"/>
      <c r="AQ95" s="3"/>
      <c r="AR95" s="3"/>
      <c r="AS95" s="3"/>
      <c r="AT95" s="1"/>
      <c r="AU95" s="1"/>
      <c r="AV95" s="1"/>
      <c r="AW95" s="1"/>
      <c r="AX95" s="1"/>
      <c r="AY95" s="1"/>
      <c r="AZ95" s="1"/>
      <c r="BA95" s="1"/>
      <c r="BB95" s="1"/>
      <c r="BC95" s="1"/>
      <c r="BD95" s="1"/>
      <c r="BE95" s="1"/>
      <c r="BF95" s="1"/>
    </row>
    <row r="96" spans="1:58" ht="18" thickBot="1">
      <c r="A96" s="3"/>
      <c r="E96" s="1"/>
      <c r="F96" s="1"/>
      <c r="G96" s="1"/>
      <c r="H96" t="s">
        <v>472</v>
      </c>
      <c r="I96" s="193">
        <f>+D15</f>
        <v>0</v>
      </c>
      <c r="S96" s="14">
        <f>IF(+S91&lt;=10000000,S91,0)</f>
        <v>0</v>
      </c>
      <c r="T96" s="14">
        <f>IF(+S91&gt;10000000,IF(S91&lt;=20000000,S91,0),0)</f>
        <v>0</v>
      </c>
      <c r="U96" s="14">
        <f>IF(+S91&gt;20000000,S91,0)</f>
        <v>0</v>
      </c>
      <c r="W96" t="s">
        <v>511</v>
      </c>
      <c r="Y96" s="89">
        <f>MAX(0,+Y95-8500000)</f>
        <v>0</v>
      </c>
      <c r="Z96" s="3"/>
      <c r="AA96" s="3"/>
      <c r="AB96" s="3"/>
      <c r="AC96" s="3"/>
      <c r="AD96" s="3"/>
      <c r="AE96" s="3"/>
      <c r="AF96" s="3"/>
      <c r="AG96" s="3"/>
      <c r="AH96" s="1"/>
      <c r="AI96" s="1"/>
      <c r="AJ96" s="1"/>
      <c r="AK96" s="1"/>
      <c r="AL96" s="1"/>
      <c r="AM96" s="1"/>
      <c r="AN96" s="1"/>
      <c r="AO96" s="1"/>
      <c r="AP96" s="3"/>
      <c r="AQ96" s="3"/>
      <c r="AR96" s="3"/>
      <c r="AS96" s="3"/>
      <c r="AT96" s="1"/>
      <c r="AU96" s="1"/>
      <c r="AV96" s="1"/>
      <c r="AW96" s="1"/>
      <c r="AX96" s="1"/>
      <c r="AY96" s="1"/>
      <c r="AZ96" s="1"/>
      <c r="BA96" s="1"/>
      <c r="BB96" s="1"/>
      <c r="BC96" s="1"/>
      <c r="BD96" s="1"/>
      <c r="BE96" s="1"/>
      <c r="BF96" s="1"/>
    </row>
    <row r="97" spans="1:58" ht="18" thickBot="1">
      <c r="A97" s="3"/>
      <c r="E97" s="1"/>
      <c r="F97" s="1"/>
      <c r="G97" s="1"/>
      <c r="W97" t="s">
        <v>508</v>
      </c>
      <c r="X97" s="50"/>
      <c r="Y97" s="60">
        <f>+Y96*0.1</f>
        <v>0</v>
      </c>
      <c r="Z97" s="3"/>
      <c r="AA97" s="3"/>
      <c r="AB97" s="3"/>
      <c r="AC97" s="3"/>
      <c r="AD97" s="3"/>
      <c r="AE97" s="3"/>
      <c r="AF97" s="3"/>
      <c r="AG97" s="3"/>
      <c r="AH97" s="1"/>
      <c r="AI97" s="1"/>
      <c r="AJ97" s="1"/>
      <c r="AK97" s="1"/>
      <c r="AL97" s="1"/>
      <c r="AM97" s="1"/>
      <c r="AN97" s="1"/>
      <c r="AO97" s="1"/>
      <c r="AP97" s="3"/>
      <c r="AQ97" s="3"/>
      <c r="AR97" s="3"/>
      <c r="AS97" s="3"/>
      <c r="AT97" s="1"/>
      <c r="AU97" s="1"/>
      <c r="AV97" s="1"/>
      <c r="AW97" s="1"/>
      <c r="AX97" s="1"/>
      <c r="AY97" s="1"/>
      <c r="AZ97" s="1"/>
      <c r="BA97" s="1"/>
      <c r="BB97" s="1"/>
      <c r="BC97" s="1"/>
      <c r="BD97" s="1"/>
      <c r="BE97" s="1"/>
      <c r="BF97" s="1"/>
    </row>
    <row r="98" spans="1:58">
      <c r="A98" s="3"/>
      <c r="E98" s="1"/>
      <c r="F98" s="1"/>
      <c r="G98" s="1"/>
      <c r="H98" t="s">
        <v>575</v>
      </c>
      <c r="I98">
        <f>IF($I$96&lt;=1320000,950000,0)</f>
        <v>950000</v>
      </c>
      <c r="Q98" t="s">
        <v>480</v>
      </c>
      <c r="S98" s="14">
        <f>IF(S91&lt;=10000000,400000,0)</f>
        <v>400000</v>
      </c>
      <c r="T98" s="14">
        <f>IF(T96&gt;0,300000,0)</f>
        <v>0</v>
      </c>
      <c r="U98" s="14">
        <f>IF(U96&gt;0,200000,0)</f>
        <v>0</v>
      </c>
      <c r="X98" s="50"/>
      <c r="Y98" s="3"/>
      <c r="Z98" s="3"/>
      <c r="AA98" s="3"/>
      <c r="AB98" s="3"/>
      <c r="AC98" s="3"/>
      <c r="AD98" s="3"/>
      <c r="AE98" s="3"/>
      <c r="AF98" s="3"/>
      <c r="AG98" s="3"/>
      <c r="AH98" s="1"/>
      <c r="AI98" s="1"/>
      <c r="AJ98" s="1"/>
      <c r="AK98" s="1"/>
      <c r="AL98" s="1"/>
      <c r="AM98" s="1"/>
      <c r="AN98" s="1"/>
      <c r="AO98" s="1"/>
      <c r="AP98" s="3"/>
      <c r="AQ98" s="3"/>
      <c r="AR98" s="3"/>
      <c r="AS98" s="3"/>
      <c r="AT98" s="1"/>
      <c r="AU98" s="1"/>
      <c r="AV98" s="1"/>
      <c r="AW98" s="1"/>
      <c r="AX98" s="1"/>
      <c r="AY98" s="1"/>
      <c r="AZ98" s="1"/>
      <c r="BA98" s="1"/>
      <c r="BB98" s="1"/>
      <c r="BC98" s="1"/>
      <c r="BD98" s="1"/>
      <c r="BE98" s="1"/>
      <c r="BF98" s="1"/>
    </row>
    <row r="99" spans="1:58">
      <c r="A99" s="3"/>
      <c r="E99" s="1"/>
      <c r="F99" s="1"/>
      <c r="G99" s="1"/>
      <c r="H99" t="s">
        <v>576</v>
      </c>
      <c r="I99">
        <f>IF(3360000&gt;=$I$96,IF($I$96&gt;1320000,880000,0),0)</f>
        <v>0</v>
      </c>
      <c r="Q99" t="s">
        <v>483</v>
      </c>
      <c r="W99" s="175" t="s">
        <v>510</v>
      </c>
      <c r="X99" s="50"/>
      <c r="Y99" s="3"/>
      <c r="Z99" s="3"/>
      <c r="AA99" s="3"/>
      <c r="AB99" s="3"/>
      <c r="AC99" s="3"/>
      <c r="AD99" s="3"/>
      <c r="AE99" s="3"/>
      <c r="AF99" s="3"/>
      <c r="AG99" s="3"/>
      <c r="AH99" s="1"/>
      <c r="AI99" s="1"/>
      <c r="AJ99" s="1"/>
      <c r="AK99" s="1"/>
      <c r="AL99" s="1"/>
      <c r="AM99" s="1"/>
      <c r="AN99" s="1"/>
      <c r="AO99" s="1"/>
      <c r="AP99" s="3"/>
      <c r="AQ99" s="3"/>
      <c r="AR99" s="3"/>
      <c r="AS99" s="3"/>
      <c r="AT99" s="1"/>
      <c r="AU99" s="1"/>
      <c r="AV99" s="1"/>
      <c r="AW99" s="1"/>
      <c r="AX99" s="1"/>
      <c r="AY99" s="1"/>
      <c r="AZ99" s="1"/>
      <c r="BA99" s="1"/>
      <c r="BB99" s="1"/>
      <c r="BC99" s="1"/>
      <c r="BD99" s="1"/>
      <c r="BE99" s="1"/>
      <c r="BF99" s="1"/>
    </row>
    <row r="100" spans="1:58" ht="18" thickBot="1">
      <c r="A100" s="3"/>
      <c r="E100" s="1"/>
      <c r="F100" s="1"/>
      <c r="G100" s="1"/>
      <c r="H100" t="s">
        <v>577</v>
      </c>
      <c r="I100">
        <f>IF(4890000&gt;=$I$96,IF($I$96&gt;3360000,680000,0),0)</f>
        <v>0</v>
      </c>
      <c r="S100" s="155">
        <f>IF(S91&lt;=10000000,MAX(S92-500000,0),0)</f>
        <v>0</v>
      </c>
      <c r="T100" s="155">
        <f>IF(T96&gt;0,MAX(S92-500000,0),0)</f>
        <v>0</v>
      </c>
      <c r="U100" s="155">
        <f>IF(U96&gt;0,MAX(S92-500000,0),0)</f>
        <v>0</v>
      </c>
      <c r="W100" t="s">
        <v>501</v>
      </c>
      <c r="X100" t="s">
        <v>513</v>
      </c>
      <c r="Y100" s="112">
        <f>IF(Q28&gt;0,1,0)</f>
        <v>0</v>
      </c>
      <c r="AA100" s="3"/>
      <c r="AB100" s="3"/>
      <c r="AC100" s="3"/>
      <c r="AD100" s="3"/>
      <c r="AE100" s="3"/>
      <c r="AF100" s="3"/>
      <c r="AG100" s="3"/>
      <c r="AH100" s="1"/>
      <c r="AI100" s="1"/>
      <c r="AJ100" s="1"/>
      <c r="AK100" s="1"/>
      <c r="AL100" s="1"/>
      <c r="AM100" s="1"/>
      <c r="AN100" s="1"/>
      <c r="AO100" s="1"/>
      <c r="AP100" s="3"/>
      <c r="AQ100" s="3"/>
      <c r="AR100" s="3"/>
      <c r="AS100" s="3"/>
      <c r="AT100" s="1"/>
      <c r="AU100" s="1"/>
      <c r="AV100" s="1"/>
      <c r="AW100" s="1"/>
      <c r="AX100" s="1"/>
      <c r="AY100" s="1"/>
      <c r="AZ100" s="1"/>
      <c r="BA100" s="1"/>
      <c r="BB100" s="1"/>
      <c r="BC100" s="1"/>
      <c r="BD100" s="1"/>
      <c r="BE100" s="1"/>
      <c r="BF100" s="1"/>
    </row>
    <row r="101" spans="1:58" ht="18" thickBot="1">
      <c r="A101" s="3"/>
      <c r="E101" s="1"/>
      <c r="F101" s="1"/>
      <c r="G101" s="1"/>
      <c r="H101" t="s">
        <v>578</v>
      </c>
      <c r="I101">
        <f>IF(6550000&gt;=$I$96,IF($I$96&gt;4890000,630000,0),0)</f>
        <v>0</v>
      </c>
      <c r="Q101" t="s">
        <v>486</v>
      </c>
      <c r="S101" s="197">
        <f>IF((3600000-S100)&gt;0,S100*0.25,3600000*25%)</f>
        <v>0</v>
      </c>
      <c r="T101" s="197">
        <f>IF((3600000-T100)&gt;0,T100*0.25,3600000*25%)</f>
        <v>0</v>
      </c>
      <c r="U101" s="197">
        <f>IF((3600000-U100)&gt;0,U100*0.25,3600000*25%)</f>
        <v>0</v>
      </c>
      <c r="W101" t="s">
        <v>512</v>
      </c>
      <c r="X101" t="s">
        <v>513</v>
      </c>
      <c r="Y101" s="104">
        <f>IF(S92&gt;0,1,0)</f>
        <v>0</v>
      </c>
      <c r="AA101" s="3"/>
      <c r="AB101" s="3"/>
      <c r="AC101" s="3"/>
      <c r="AD101" s="3"/>
      <c r="AE101" s="3"/>
      <c r="AF101" s="3"/>
      <c r="AG101" s="3"/>
      <c r="AH101" s="1"/>
      <c r="AI101" s="1"/>
      <c r="AJ101" s="1"/>
      <c r="AK101" s="1"/>
      <c r="AL101" s="1"/>
      <c r="AM101" s="1"/>
      <c r="AN101" s="1"/>
      <c r="AO101" s="1"/>
      <c r="AP101" s="3"/>
      <c r="AQ101" s="3"/>
      <c r="AR101" s="3"/>
      <c r="AS101" s="3"/>
      <c r="AT101" s="1"/>
      <c r="AU101" s="1"/>
      <c r="AV101" s="1"/>
      <c r="AW101" s="1"/>
      <c r="AX101" s="1"/>
      <c r="AY101" s="1"/>
      <c r="AZ101" s="1"/>
      <c r="BA101" s="1"/>
      <c r="BB101" s="1"/>
      <c r="BC101" s="1"/>
      <c r="BD101" s="1"/>
      <c r="BE101" s="1"/>
      <c r="BF101" s="1"/>
    </row>
    <row r="102" spans="1:58">
      <c r="A102" s="3"/>
      <c r="E102" s="1"/>
      <c r="F102" s="1"/>
      <c r="G102" s="1"/>
      <c r="H102" t="s">
        <v>579</v>
      </c>
      <c r="I102">
        <f>IF(23500000&gt;=$I$96,IF($I$96&gt;6550000,580000,0),0)</f>
        <v>0</v>
      </c>
      <c r="Q102" t="s">
        <v>485</v>
      </c>
      <c r="S102" s="198">
        <f>IF(S100&gt;3600000,IF(S100&lt;=7200000,(S100-3600000)*0.15,3600000*0.15),0)</f>
        <v>0</v>
      </c>
      <c r="T102" s="198">
        <f>IF(T100&gt;3600000,IF(T100&lt;=7200000,(T100-3600000)*0.15,3600000*0.15),0)</f>
        <v>0</v>
      </c>
      <c r="U102" s="198">
        <f>IF(U100&gt;3600000,IF(U100&lt;=7200000,(U100-3600000)*0.15,3600000*0.15),0)</f>
        <v>0</v>
      </c>
      <c r="X102" s="50"/>
      <c r="Y102" s="12">
        <f>SUM(Y100:Y101)</f>
        <v>0</v>
      </c>
      <c r="Z102" s="3"/>
      <c r="AA102" s="3"/>
      <c r="AB102" s="3"/>
      <c r="AC102" s="3"/>
      <c r="AD102" s="3"/>
      <c r="AE102" s="3"/>
      <c r="AF102" s="3"/>
      <c r="AG102" s="3"/>
      <c r="AH102" s="1"/>
      <c r="AI102" s="1"/>
      <c r="AJ102" s="1"/>
      <c r="AK102" s="1"/>
      <c r="AL102" s="1"/>
      <c r="AM102" s="1"/>
      <c r="AN102" s="1"/>
      <c r="AO102" s="1"/>
      <c r="AP102" s="3"/>
      <c r="AQ102" s="3"/>
      <c r="AR102" s="3"/>
      <c r="AS102" s="3"/>
      <c r="AT102" s="1"/>
      <c r="AU102" s="1"/>
      <c r="AV102" s="1"/>
      <c r="AW102" s="1"/>
      <c r="AX102" s="1"/>
      <c r="AY102" s="1"/>
      <c r="AZ102" s="1"/>
      <c r="BA102" s="1"/>
      <c r="BB102" s="1"/>
      <c r="BC102" s="1"/>
      <c r="BD102" s="1"/>
      <c r="BE102" s="1"/>
      <c r="BF102" s="1"/>
    </row>
    <row r="103" spans="1:58" ht="18" thickBot="1">
      <c r="A103" s="3"/>
      <c r="E103" s="1"/>
      <c r="F103" s="1"/>
      <c r="G103" s="1"/>
      <c r="H103" t="s">
        <v>580</v>
      </c>
      <c r="I103">
        <f>IF($I$96&gt;23500000,0,0)</f>
        <v>0</v>
      </c>
      <c r="Q103" t="s">
        <v>487</v>
      </c>
      <c r="S103" s="198">
        <f>IF(S100&gt;7200000,IF(S101&lt;=9500000,(S100-7200000)*0.05,2300000*0.05),0)</f>
        <v>0</v>
      </c>
      <c r="T103" s="198">
        <f>IF(T100&gt;7200000,IF(T101&lt;=9500000,(T100-7200000)*0.05,2300000*0.05),0)</f>
        <v>0</v>
      </c>
      <c r="U103" s="198">
        <f>IF(U100&gt;7200000,IF(U101&lt;=9500000,(U100-7200000)*0.05,2300000*0.05),0)</f>
        <v>0</v>
      </c>
      <c r="X103" s="50"/>
      <c r="Y103" s="3"/>
      <c r="Z103" s="3"/>
      <c r="AA103" s="3"/>
      <c r="AB103" s="3"/>
      <c r="AC103" s="3"/>
      <c r="AD103" s="3"/>
      <c r="AE103" s="3"/>
      <c r="AF103" s="3"/>
      <c r="AG103" s="3"/>
      <c r="AH103" s="1"/>
      <c r="AI103" s="1"/>
      <c r="AJ103" s="1"/>
      <c r="AK103" s="1"/>
      <c r="AL103" s="1"/>
      <c r="AM103" s="1"/>
      <c r="AN103" s="1"/>
      <c r="AO103" s="1"/>
      <c r="AP103" s="3"/>
      <c r="AQ103" s="3"/>
      <c r="AR103" s="3"/>
      <c r="AS103" s="3"/>
      <c r="AT103" s="1"/>
      <c r="AU103" s="1"/>
      <c r="AV103" s="1"/>
      <c r="AW103" s="1"/>
      <c r="AX103" s="1"/>
      <c r="AY103" s="1"/>
      <c r="AZ103" s="1"/>
      <c r="BA103" s="1"/>
      <c r="BB103" s="1"/>
      <c r="BC103" s="1"/>
      <c r="BD103" s="1"/>
      <c r="BE103" s="1"/>
      <c r="BF103" s="1"/>
    </row>
    <row r="104" spans="1:58">
      <c r="A104" s="3"/>
      <c r="E104" s="1"/>
      <c r="F104" s="1"/>
      <c r="G104" s="1"/>
      <c r="I104" s="214">
        <f>SUM(I98:I102)</f>
        <v>950000</v>
      </c>
      <c r="S104" s="196">
        <f>SUM(S101:S103)</f>
        <v>0</v>
      </c>
      <c r="T104" s="196">
        <f>SUM(T101:T103)</f>
        <v>0</v>
      </c>
      <c r="U104" s="196">
        <f>SUM(U101:U103)</f>
        <v>0</v>
      </c>
      <c r="W104" t="s">
        <v>514</v>
      </c>
      <c r="X104" s="50"/>
      <c r="Y104" s="200">
        <f>IF(Y102=2,+R28,0)</f>
        <v>0</v>
      </c>
      <c r="Z104" s="3"/>
      <c r="AA104" s="3"/>
      <c r="AB104" s="3"/>
      <c r="AC104" s="3"/>
      <c r="AD104" s="3"/>
      <c r="AE104" s="3"/>
      <c r="AF104" s="3"/>
      <c r="AG104" s="3"/>
      <c r="AH104" s="1"/>
      <c r="AI104" s="1"/>
      <c r="AJ104" s="1"/>
      <c r="AK104" s="1"/>
      <c r="AL104" s="1"/>
      <c r="AM104" s="1"/>
      <c r="AN104" s="1"/>
      <c r="AO104" s="1"/>
      <c r="AP104" s="3"/>
      <c r="AQ104" s="3"/>
      <c r="AR104" s="3"/>
      <c r="AS104" s="3"/>
      <c r="AT104" s="1"/>
      <c r="AU104" s="1"/>
      <c r="AV104" s="1"/>
      <c r="AW104" s="1"/>
      <c r="AX104" s="1"/>
      <c r="AY104" s="1"/>
      <c r="AZ104" s="1"/>
      <c r="BA104" s="1"/>
      <c r="BB104" s="1"/>
      <c r="BC104" s="1"/>
      <c r="BD104" s="1"/>
      <c r="BE104" s="1"/>
      <c r="BF104" s="1"/>
    </row>
    <row r="105" spans="1:58" ht="18" thickBot="1">
      <c r="A105" s="3"/>
      <c r="E105" s="1"/>
      <c r="F105" s="1"/>
      <c r="G105" s="1"/>
      <c r="Q105" t="s">
        <v>490</v>
      </c>
      <c r="S105" s="89">
        <f>+S98+S104</f>
        <v>400000</v>
      </c>
      <c r="T105" s="89">
        <f>+T98+T104</f>
        <v>0</v>
      </c>
      <c r="U105" s="89">
        <f>+U98+U104</f>
        <v>0</v>
      </c>
      <c r="W105" t="s">
        <v>515</v>
      </c>
      <c r="X105" s="50"/>
      <c r="Y105" s="202">
        <f>IF(Y102=2,+U118,0)</f>
        <v>0</v>
      </c>
      <c r="Z105" s="3"/>
      <c r="AA105" s="3"/>
      <c r="AB105" s="3"/>
      <c r="AC105" s="3"/>
      <c r="AD105" s="3"/>
      <c r="AE105" s="3"/>
      <c r="AF105" s="3"/>
      <c r="AG105" s="3"/>
      <c r="AH105" s="1"/>
      <c r="AI105" s="1"/>
      <c r="AJ105" s="1"/>
      <c r="AK105" s="1"/>
      <c r="AL105" s="1"/>
      <c r="AM105" s="1"/>
      <c r="AN105" s="1"/>
      <c r="AO105" s="1"/>
      <c r="AP105" s="3"/>
      <c r="AQ105" s="3"/>
      <c r="AR105" s="3"/>
      <c r="AS105" s="3"/>
      <c r="AT105" s="1"/>
      <c r="AU105" s="1"/>
      <c r="AV105" s="1"/>
      <c r="AW105" s="1"/>
      <c r="AX105" s="1"/>
      <c r="AY105" s="1"/>
      <c r="AZ105" s="1"/>
      <c r="BA105" s="1"/>
      <c r="BB105" s="1"/>
      <c r="BC105" s="1"/>
      <c r="BD105" s="1"/>
      <c r="BE105" s="1"/>
      <c r="BF105" s="1"/>
    </row>
    <row r="106" spans="1:58">
      <c r="A106" s="3"/>
      <c r="E106" s="1"/>
      <c r="F106" s="1"/>
      <c r="G106" s="1"/>
      <c r="Q106" t="s">
        <v>491</v>
      </c>
      <c r="X106" s="50"/>
      <c r="Y106" s="12">
        <f>SUM(Y104:Y105)</f>
        <v>0</v>
      </c>
      <c r="Z106" s="3"/>
      <c r="AA106" s="3"/>
      <c r="AB106" s="3"/>
      <c r="AC106" s="3"/>
      <c r="AD106" s="3"/>
      <c r="AE106" s="3"/>
      <c r="AF106" s="3"/>
      <c r="AG106" s="3"/>
      <c r="AH106" s="1"/>
      <c r="AI106" s="1"/>
      <c r="AJ106" s="1"/>
      <c r="AK106" s="1"/>
      <c r="AL106" s="1"/>
      <c r="AM106" s="1"/>
      <c r="AN106" s="1"/>
      <c r="AO106" s="1"/>
      <c r="AP106" s="3"/>
      <c r="AQ106" s="3"/>
      <c r="AR106" s="3"/>
      <c r="AS106" s="3"/>
      <c r="AT106" s="1"/>
      <c r="AU106" s="1"/>
      <c r="AV106" s="1"/>
      <c r="AW106" s="1"/>
      <c r="AX106" s="1"/>
      <c r="AY106" s="1"/>
      <c r="AZ106" s="1"/>
      <c r="BA106" s="1"/>
      <c r="BB106" s="1"/>
      <c r="BC106" s="1"/>
      <c r="BD106" s="1"/>
      <c r="BE106" s="1"/>
      <c r="BF106" s="1"/>
    </row>
    <row r="107" spans="1:58">
      <c r="A107" s="3"/>
      <c r="E107" s="1"/>
      <c r="F107" s="1"/>
      <c r="G107" s="1"/>
      <c r="R107" t="s">
        <v>481</v>
      </c>
      <c r="S107" s="14">
        <f>IF(S98&gt;0,IF(shotoku!J7&lt;65,600000,0),0)</f>
        <v>600000</v>
      </c>
      <c r="T107" s="14">
        <f>IF(T98&gt;0,IF(shotoku!K7&lt;65,500000,0),0)</f>
        <v>0</v>
      </c>
      <c r="U107" s="14">
        <f>IF(U98&gt;0,IF(shotoku!L7&lt;65,400000,0),0)</f>
        <v>0</v>
      </c>
      <c r="X107" s="50"/>
      <c r="Y107" s="3"/>
      <c r="Z107" s="3"/>
      <c r="AA107" s="3"/>
      <c r="AB107" s="3"/>
      <c r="AC107" s="3"/>
      <c r="AD107" s="3"/>
      <c r="AE107" s="3"/>
      <c r="AF107" s="3"/>
      <c r="AG107" s="3"/>
      <c r="AH107" s="1"/>
      <c r="AI107" s="1"/>
      <c r="AJ107" s="1"/>
      <c r="AK107" s="1"/>
      <c r="AL107" s="1"/>
      <c r="AM107" s="1"/>
      <c r="AN107" s="1"/>
      <c r="AO107" s="1"/>
      <c r="AP107" s="3"/>
      <c r="AQ107" s="3"/>
      <c r="AR107" s="3"/>
      <c r="AS107" s="3"/>
      <c r="AT107" s="1"/>
      <c r="AU107" s="1"/>
      <c r="AV107" s="1"/>
      <c r="AW107" s="1"/>
      <c r="AX107" s="1"/>
      <c r="AY107" s="1"/>
      <c r="AZ107" s="1"/>
      <c r="BA107" s="1"/>
      <c r="BB107" s="1"/>
      <c r="BC107" s="1"/>
      <c r="BD107" s="1"/>
      <c r="BE107" s="1"/>
      <c r="BF107" s="1"/>
    </row>
    <row r="108" spans="1:58" ht="18" thickBot="1">
      <c r="A108" s="3"/>
      <c r="E108" s="1"/>
      <c r="F108" s="1"/>
      <c r="G108" s="1"/>
      <c r="R108" t="s">
        <v>482</v>
      </c>
      <c r="S108" s="31">
        <f>IF(S98&gt;0,IF(shotoku!J7&gt;=65,1100000,0),0)</f>
        <v>0</v>
      </c>
      <c r="T108" s="31">
        <f>IF(T98&gt;0,IF(shotoku!K7&gt;=65,1000000,0),0)</f>
        <v>0</v>
      </c>
      <c r="U108" s="31">
        <f>IF(U98&gt;0,IF(shotoku!L7&gt;=65,900000,0),0)</f>
        <v>0</v>
      </c>
      <c r="W108" t="s">
        <v>516</v>
      </c>
      <c r="X108" s="50" t="s">
        <v>514</v>
      </c>
      <c r="Y108" s="10">
        <f>IF(Y106&gt;100000,IF(Y104&gt;100000,100000,+Y104),0)</f>
        <v>0</v>
      </c>
      <c r="Z108" s="3"/>
      <c r="AA108" s="3"/>
      <c r="AB108" s="3"/>
      <c r="AC108" s="3"/>
      <c r="AD108" s="3"/>
      <c r="AE108" s="3"/>
      <c r="AF108" s="3"/>
      <c r="AG108" s="3"/>
      <c r="AH108" s="1"/>
      <c r="AI108" s="1"/>
      <c r="AJ108" s="1"/>
      <c r="AK108" s="1"/>
      <c r="AL108" s="1"/>
      <c r="AM108" s="1"/>
      <c r="AN108" s="1"/>
      <c r="AO108" s="1"/>
      <c r="AP108" s="3"/>
      <c r="AQ108" s="3"/>
      <c r="AR108" s="3"/>
      <c r="AS108" s="3"/>
      <c r="AT108" s="1"/>
      <c r="AU108" s="1"/>
      <c r="AV108" s="1"/>
      <c r="AW108" s="1"/>
      <c r="AX108" s="1"/>
      <c r="AY108" s="1"/>
      <c r="AZ108" s="1"/>
      <c r="BA108" s="1"/>
      <c r="BB108" s="1"/>
      <c r="BC108" s="1"/>
      <c r="BD108" s="1"/>
      <c r="BE108" s="1"/>
      <c r="BF108" s="1"/>
    </row>
    <row r="109" spans="1:58" ht="18" thickBot="1">
      <c r="A109" s="3"/>
      <c r="E109" s="1"/>
      <c r="F109" s="1"/>
      <c r="G109" s="1"/>
      <c r="S109" s="32">
        <f>SUM(S107:S108)</f>
        <v>600000</v>
      </c>
      <c r="T109" s="32">
        <f>SUM(T107:T108)</f>
        <v>0</v>
      </c>
      <c r="U109" s="32">
        <f>SUM(U107:U108)</f>
        <v>0</v>
      </c>
      <c r="X109" s="50" t="s">
        <v>515</v>
      </c>
      <c r="Y109" s="102">
        <f>IF(Y106&gt;100000,IF(Y105&gt;100000,100000,+Y105),0)</f>
        <v>0</v>
      </c>
      <c r="Z109" s="3"/>
      <c r="AA109" s="3"/>
      <c r="AB109" s="3"/>
      <c r="AC109" s="3"/>
      <c r="AD109" s="3"/>
      <c r="AE109" s="3"/>
      <c r="AF109" s="3"/>
      <c r="AG109" s="3"/>
      <c r="AH109" s="1"/>
      <c r="AI109" s="1"/>
      <c r="AJ109" s="1"/>
      <c r="AK109" s="1"/>
      <c r="AL109" s="1"/>
      <c r="AM109" s="1"/>
      <c r="AN109" s="1"/>
      <c r="AO109" s="1"/>
      <c r="AP109" s="3"/>
      <c r="AQ109" s="3"/>
      <c r="AR109" s="3"/>
      <c r="AS109" s="3"/>
      <c r="AT109" s="1"/>
      <c r="AU109" s="1"/>
      <c r="AV109" s="1"/>
      <c r="AW109" s="1"/>
      <c r="AX109" s="1"/>
      <c r="AY109" s="1"/>
      <c r="AZ109" s="1"/>
      <c r="BA109" s="1"/>
      <c r="BB109" s="1"/>
      <c r="BC109" s="1"/>
      <c r="BD109" s="1"/>
      <c r="BE109" s="1"/>
      <c r="BF109" s="1"/>
    </row>
    <row r="110" spans="1:58">
      <c r="A110" s="3"/>
      <c r="E110" s="1"/>
      <c r="F110" s="1"/>
      <c r="G110" s="1"/>
      <c r="Q110" t="s">
        <v>492</v>
      </c>
      <c r="S110" s="71">
        <f>MAX(S105,S109)</f>
        <v>600000</v>
      </c>
      <c r="T110" s="71">
        <f>MAX(T105,T109)</f>
        <v>0</v>
      </c>
      <c r="U110" s="71">
        <f>MAX(U105,U109)</f>
        <v>0</v>
      </c>
      <c r="X110" s="50" t="s">
        <v>518</v>
      </c>
      <c r="Y110" s="12">
        <f>SUM(Y108:Y109)</f>
        <v>0</v>
      </c>
      <c r="Z110" s="3"/>
      <c r="AA110" s="3"/>
      <c r="AB110" s="3"/>
      <c r="AC110" s="3"/>
      <c r="AD110" s="3"/>
      <c r="AE110" s="3"/>
      <c r="AF110" s="3"/>
      <c r="AG110" s="3"/>
      <c r="AH110" s="1"/>
      <c r="AI110" s="1"/>
      <c r="AJ110" s="1"/>
      <c r="AK110" s="1"/>
      <c r="AL110" s="1"/>
      <c r="AM110" s="1"/>
      <c r="AN110" s="1"/>
      <c r="AO110" s="1"/>
      <c r="AP110" s="3"/>
      <c r="AQ110" s="3"/>
      <c r="AR110" s="3"/>
      <c r="AS110" s="3"/>
      <c r="AT110" s="1"/>
      <c r="AU110" s="1"/>
      <c r="AV110" s="1"/>
      <c r="AW110" s="1"/>
      <c r="AX110" s="1"/>
      <c r="AY110" s="1"/>
      <c r="AZ110" s="1"/>
      <c r="BA110" s="1"/>
      <c r="BB110" s="1"/>
      <c r="BC110" s="1"/>
      <c r="BD110" s="1"/>
      <c r="BE110" s="1"/>
      <c r="BF110" s="1"/>
    </row>
    <row r="111" spans="1:58" ht="18" thickBot="1">
      <c r="A111" s="3"/>
      <c r="E111" s="1"/>
      <c r="F111" s="1"/>
      <c r="G111" s="1"/>
      <c r="X111" s="50"/>
      <c r="Y111" s="3"/>
      <c r="Z111" s="3"/>
      <c r="AA111" s="3"/>
      <c r="AB111" s="3"/>
      <c r="AC111" s="3"/>
      <c r="AD111" s="3"/>
      <c r="AE111" s="3"/>
      <c r="AF111" s="3"/>
      <c r="AG111" s="3"/>
      <c r="AH111" s="1"/>
      <c r="AI111" s="1"/>
      <c r="AJ111" s="1"/>
      <c r="AK111" s="1"/>
      <c r="AL111" s="1"/>
      <c r="AM111" s="1"/>
      <c r="AN111" s="1"/>
      <c r="AO111" s="1"/>
      <c r="AP111" s="3"/>
      <c r="AQ111" s="3"/>
      <c r="AR111" s="3"/>
      <c r="AS111" s="3"/>
      <c r="AT111" s="1"/>
      <c r="AU111" s="1"/>
      <c r="AV111" s="1"/>
      <c r="AW111" s="1"/>
      <c r="AX111" s="1"/>
      <c r="AY111" s="1"/>
      <c r="AZ111" s="1"/>
      <c r="BA111" s="1"/>
      <c r="BB111" s="1"/>
      <c r="BC111" s="1"/>
      <c r="BD111" s="1"/>
      <c r="BE111" s="1"/>
      <c r="BF111" s="1"/>
    </row>
    <row r="112" spans="1:58" ht="18" thickBot="1">
      <c r="A112" s="3"/>
      <c r="E112" s="1"/>
      <c r="F112" s="1"/>
      <c r="G112" s="1"/>
      <c r="Q112" t="s">
        <v>493</v>
      </c>
      <c r="S112" s="14">
        <f>IF(S92&gt;10000000,MIN(1955000,S110),0)</f>
        <v>0</v>
      </c>
      <c r="T112" s="14">
        <f>IF(S92&gt;10000000,MIN(1955000-100000,T110),0)</f>
        <v>0</v>
      </c>
      <c r="U112" s="14">
        <f>IF(S92&gt;10000000,MIN(1955000-200000,U110),0)</f>
        <v>0</v>
      </c>
      <c r="W112" t="s">
        <v>517</v>
      </c>
      <c r="X112" s="50" t="s">
        <v>519</v>
      </c>
      <c r="Y112" s="60">
        <f>MAX(0,+Y110-100000)</f>
        <v>0</v>
      </c>
      <c r="Z112" s="3"/>
      <c r="AA112" s="3"/>
      <c r="AB112" s="3"/>
      <c r="AC112" s="3"/>
      <c r="AD112" s="3"/>
      <c r="AE112" s="3"/>
      <c r="AF112" s="3"/>
      <c r="AG112" s="3"/>
      <c r="AH112" s="1"/>
      <c r="AI112" s="1"/>
      <c r="AJ112" s="1"/>
      <c r="AK112" s="1"/>
      <c r="AL112" s="1"/>
      <c r="AM112" s="1"/>
      <c r="AN112" s="1"/>
      <c r="AO112" s="1"/>
      <c r="AP112" s="3"/>
      <c r="AQ112" s="3"/>
      <c r="AR112" s="3"/>
      <c r="AS112" s="3"/>
      <c r="AT112" s="1"/>
      <c r="AU112" s="1"/>
      <c r="AV112" s="1"/>
      <c r="AW112" s="1"/>
      <c r="AX112" s="1"/>
      <c r="AY112" s="1"/>
      <c r="AZ112" s="1"/>
      <c r="BA112" s="1"/>
      <c r="BB112" s="1"/>
      <c r="BC112" s="1"/>
      <c r="BD112" s="1"/>
      <c r="BE112" s="1"/>
      <c r="BF112" s="1"/>
    </row>
    <row r="113" spans="1:58" ht="18" thickBot="1">
      <c r="A113" s="3"/>
      <c r="E113" s="1"/>
      <c r="F113" s="1"/>
      <c r="G113" s="1"/>
      <c r="X113" s="50"/>
      <c r="Y113" s="3"/>
      <c r="Z113" s="3"/>
      <c r="AA113" s="3"/>
      <c r="AB113" s="3"/>
      <c r="AC113" s="3"/>
      <c r="AD113" s="3"/>
      <c r="AE113" s="3"/>
      <c r="AF113" s="3"/>
      <c r="AG113" s="3"/>
      <c r="AH113" s="1"/>
      <c r="AI113" s="1"/>
      <c r="AJ113" s="1"/>
      <c r="AK113" s="1"/>
      <c r="AL113" s="1"/>
      <c r="AM113" s="1"/>
      <c r="AN113" s="1"/>
      <c r="AO113" s="1"/>
      <c r="AP113" s="3"/>
      <c r="AQ113" s="3"/>
      <c r="AR113" s="3"/>
      <c r="AS113" s="3"/>
      <c r="AT113" s="1"/>
      <c r="AU113" s="1"/>
      <c r="AV113" s="1"/>
      <c r="AW113" s="1"/>
      <c r="AX113" s="1"/>
      <c r="AY113" s="1"/>
      <c r="AZ113" s="1"/>
      <c r="BA113" s="1"/>
      <c r="BB113" s="1"/>
      <c r="BC113" s="1"/>
      <c r="BD113" s="1"/>
      <c r="BE113" s="1"/>
      <c r="BF113" s="1"/>
    </row>
    <row r="114" spans="1:58" ht="18" thickBot="1">
      <c r="A114" s="3"/>
      <c r="E114" s="1"/>
      <c r="F114" s="1"/>
      <c r="G114" s="1"/>
      <c r="Q114" t="s">
        <v>494</v>
      </c>
      <c r="S114" s="71">
        <f>IF(S112=0,S110,S112)</f>
        <v>600000</v>
      </c>
      <c r="T114" s="71">
        <f>IF(T112=0,T110,T112)</f>
        <v>0</v>
      </c>
      <c r="U114" s="71">
        <f>IF(U112=0,U110,U112)</f>
        <v>0</v>
      </c>
      <c r="W114" s="175" t="s">
        <v>520</v>
      </c>
      <c r="X114" s="50"/>
      <c r="Y114" s="60">
        <f>+Y97+Y112</f>
        <v>0</v>
      </c>
      <c r="Z114" s="3"/>
      <c r="AA114" s="3"/>
      <c r="AB114" s="3"/>
      <c r="AC114" s="3"/>
      <c r="AD114" s="3"/>
      <c r="AE114" s="3"/>
      <c r="AF114" s="3"/>
      <c r="AG114" s="3"/>
      <c r="AH114" s="1"/>
      <c r="AI114" s="1"/>
      <c r="AJ114" s="1"/>
      <c r="AK114" s="1"/>
      <c r="AL114" s="1"/>
      <c r="AM114" s="1"/>
      <c r="AN114" s="1"/>
      <c r="AO114" s="1"/>
      <c r="AP114" s="3"/>
      <c r="AQ114" s="3"/>
      <c r="AR114" s="3"/>
      <c r="AS114" s="3"/>
      <c r="AT114" s="1"/>
      <c r="AU114" s="1"/>
      <c r="AV114" s="1"/>
      <c r="AW114" s="1"/>
      <c r="AX114" s="1"/>
      <c r="AY114" s="1"/>
      <c r="AZ114" s="1"/>
      <c r="BA114" s="1"/>
      <c r="BB114" s="1"/>
      <c r="BC114" s="1"/>
      <c r="BD114" s="1"/>
      <c r="BE114" s="1"/>
      <c r="BF114" s="1"/>
    </row>
    <row r="115" spans="1:58">
      <c r="A115" s="3"/>
      <c r="E115" s="1"/>
      <c r="F115" s="1"/>
      <c r="G115" s="1"/>
      <c r="X115" s="50"/>
      <c r="Y115" s="3"/>
      <c r="Z115" s="3"/>
      <c r="AA115" s="3"/>
      <c r="AB115" s="3"/>
      <c r="AC115" s="3"/>
      <c r="AD115" s="3"/>
      <c r="AE115" s="3"/>
      <c r="AF115" s="3"/>
      <c r="AG115" s="3"/>
      <c r="AH115" s="1"/>
      <c r="AI115" s="1"/>
      <c r="AJ115" s="1"/>
      <c r="AK115" s="1"/>
      <c r="AL115" s="1"/>
      <c r="AM115" s="1"/>
      <c r="AN115" s="1"/>
      <c r="AO115" s="1"/>
      <c r="AP115" s="3"/>
      <c r="AQ115" s="3"/>
      <c r="AR115" s="3"/>
      <c r="AS115" s="3"/>
      <c r="AT115" s="1"/>
      <c r="AU115" s="1"/>
      <c r="AV115" s="1"/>
      <c r="AW115" s="1"/>
      <c r="AX115" s="1"/>
      <c r="AY115" s="1"/>
      <c r="AZ115" s="1"/>
      <c r="BA115" s="1"/>
      <c r="BB115" s="1"/>
      <c r="BC115" s="1"/>
      <c r="BD115" s="1"/>
      <c r="BE115" s="1"/>
      <c r="BF115" s="1"/>
    </row>
    <row r="116" spans="1:58">
      <c r="A116" s="3"/>
      <c r="E116" s="1"/>
      <c r="F116" s="1"/>
      <c r="G116" s="1"/>
      <c r="Q116" t="s">
        <v>489</v>
      </c>
      <c r="S116" s="71">
        <f>MAX(0,IF(S91&lt;=10000000,+S92-S114,0))</f>
        <v>0</v>
      </c>
      <c r="T116" s="71">
        <f>MAX(0,IF(T96&gt;0,+S92-T114,0))</f>
        <v>0</v>
      </c>
      <c r="U116" s="71">
        <f>MAX(0,IF(U96&gt;0,+S92-U114,0))</f>
        <v>0</v>
      </c>
      <c r="X116" s="50"/>
      <c r="Y116" s="3"/>
      <c r="Z116" s="3"/>
      <c r="AA116" s="3"/>
      <c r="AB116" s="3"/>
      <c r="AC116" s="3"/>
      <c r="AD116" s="3"/>
      <c r="AE116" s="3"/>
      <c r="AF116" s="3"/>
      <c r="AG116" s="3"/>
      <c r="AH116" s="1"/>
      <c r="AI116" s="1"/>
      <c r="AJ116" s="1"/>
      <c r="AK116" s="1"/>
      <c r="AL116" s="1"/>
      <c r="AM116" s="1"/>
      <c r="AN116" s="1"/>
      <c r="AO116" s="1"/>
      <c r="AP116" s="3"/>
      <c r="AQ116" s="3"/>
      <c r="AR116" s="3"/>
      <c r="AS116" s="3"/>
      <c r="AT116" s="1"/>
      <c r="AU116" s="1"/>
      <c r="AV116" s="1"/>
      <c r="AW116" s="1"/>
      <c r="AX116" s="1"/>
      <c r="AY116" s="1"/>
      <c r="AZ116" s="1"/>
      <c r="BA116" s="1"/>
      <c r="BB116" s="1"/>
      <c r="BC116" s="1"/>
      <c r="BD116" s="1"/>
      <c r="BE116" s="1"/>
      <c r="BF116" s="1"/>
    </row>
    <row r="117" spans="1:58" ht="18" thickBot="1">
      <c r="A117" s="3"/>
      <c r="E117" s="1"/>
      <c r="F117" s="1"/>
      <c r="G117" s="1"/>
      <c r="X117" s="50"/>
      <c r="Y117" s="3"/>
      <c r="Z117" s="3"/>
      <c r="AA117" s="3"/>
      <c r="AB117" s="3"/>
      <c r="AC117" s="3"/>
      <c r="AD117" s="3"/>
      <c r="AE117" s="3"/>
      <c r="AF117" s="3"/>
      <c r="AG117" s="3"/>
      <c r="AH117" s="1"/>
      <c r="AI117" s="1"/>
      <c r="AJ117" s="1"/>
      <c r="AK117" s="1"/>
      <c r="AL117" s="1"/>
      <c r="AM117" s="1"/>
      <c r="AN117" s="1"/>
      <c r="AO117" s="1"/>
      <c r="AP117" s="3"/>
      <c r="AQ117" s="3"/>
      <c r="AR117" s="3"/>
      <c r="AS117" s="3"/>
      <c r="AT117" s="1"/>
      <c r="AU117" s="1"/>
      <c r="AV117" s="1"/>
      <c r="AW117" s="1"/>
      <c r="AX117" s="1"/>
      <c r="AY117" s="1"/>
      <c r="AZ117" s="1"/>
      <c r="BA117" s="1"/>
      <c r="BB117" s="1"/>
      <c r="BC117" s="1"/>
      <c r="BD117" s="1"/>
      <c r="BE117" s="1"/>
      <c r="BF117" s="1"/>
    </row>
    <row r="118" spans="1:58" ht="18" thickBot="1">
      <c r="A118" s="3"/>
      <c r="E118" s="1"/>
      <c r="F118" s="1"/>
      <c r="G118" s="1"/>
      <c r="U118" s="127">
        <f>+S116+T116+U116</f>
        <v>0</v>
      </c>
      <c r="X118" s="50"/>
      <c r="Y118" s="3"/>
      <c r="Z118" s="3"/>
      <c r="AA118" s="3"/>
      <c r="AB118" s="3"/>
      <c r="AC118" s="3"/>
      <c r="AD118" s="3"/>
      <c r="AE118" s="3"/>
      <c r="AF118" s="3"/>
      <c r="AG118" s="3"/>
      <c r="AH118" s="1"/>
      <c r="AI118" s="1"/>
      <c r="AJ118" s="1"/>
      <c r="AK118" s="1"/>
      <c r="AL118" s="1"/>
      <c r="AM118" s="1"/>
      <c r="AN118" s="1"/>
      <c r="AO118" s="1"/>
      <c r="AP118" s="3"/>
      <c r="AQ118" s="3"/>
      <c r="AR118" s="3"/>
      <c r="AS118" s="3"/>
      <c r="AT118" s="1"/>
      <c r="AU118" s="1"/>
      <c r="AV118" s="1"/>
      <c r="AW118" s="1"/>
      <c r="AX118" s="1"/>
      <c r="AY118" s="1"/>
      <c r="AZ118" s="1"/>
      <c r="BA118" s="1"/>
      <c r="BB118" s="1"/>
      <c r="BC118" s="1"/>
      <c r="BD118" s="1"/>
      <c r="BE118" s="1"/>
      <c r="BF118" s="1"/>
    </row>
    <row r="119" spans="1:58">
      <c r="A119" s="3"/>
      <c r="E119" s="1"/>
      <c r="F119" s="1"/>
      <c r="G119" s="1"/>
      <c r="X119" s="50"/>
      <c r="Y119" s="3"/>
      <c r="Z119" s="3"/>
      <c r="AA119" s="3"/>
      <c r="AB119" s="3"/>
      <c r="AC119" s="3"/>
      <c r="AD119" s="3"/>
      <c r="AE119" s="3"/>
      <c r="AF119" s="3"/>
      <c r="AG119" s="3"/>
      <c r="AH119" s="1"/>
      <c r="AI119" s="1"/>
      <c r="AJ119" s="1"/>
      <c r="AK119" s="1"/>
      <c r="AL119" s="1"/>
      <c r="AM119" s="1"/>
      <c r="AN119" s="1"/>
      <c r="AO119" s="1"/>
      <c r="AP119" s="3"/>
      <c r="AQ119" s="3"/>
      <c r="AR119" s="3"/>
      <c r="AS119" s="3"/>
      <c r="AT119" s="1"/>
      <c r="AU119" s="1"/>
      <c r="AV119" s="1"/>
      <c r="AW119" s="1"/>
      <c r="AX119" s="1"/>
      <c r="AY119" s="1"/>
      <c r="AZ119" s="1"/>
      <c r="BA119" s="1"/>
      <c r="BB119" s="1"/>
      <c r="BC119" s="1"/>
      <c r="BD119" s="1"/>
      <c r="BE119" s="1"/>
      <c r="BF119" s="1"/>
    </row>
    <row r="120" spans="1:58">
      <c r="A120" s="3"/>
      <c r="E120" s="1"/>
      <c r="F120" s="1"/>
      <c r="G120" s="1"/>
      <c r="X120" s="50"/>
      <c r="Y120" s="3"/>
      <c r="Z120" s="3"/>
      <c r="AA120" s="3"/>
      <c r="AB120" s="3"/>
      <c r="AC120" s="3"/>
      <c r="AD120" s="3"/>
      <c r="AE120" s="3"/>
      <c r="AF120" s="3"/>
      <c r="AG120" s="3"/>
      <c r="AH120" s="1"/>
      <c r="AI120" s="1"/>
      <c r="AJ120" s="1"/>
      <c r="AK120" s="1"/>
      <c r="AL120" s="1"/>
      <c r="AM120" s="1"/>
      <c r="AN120" s="1"/>
      <c r="AO120" s="1"/>
      <c r="AP120" s="3"/>
      <c r="AQ120" s="3"/>
      <c r="AR120" s="3"/>
      <c r="AS120" s="3"/>
      <c r="AT120" s="1"/>
      <c r="AU120" s="1"/>
      <c r="AV120" s="1"/>
      <c r="AW120" s="1"/>
      <c r="AX120" s="1"/>
      <c r="AY120" s="1"/>
      <c r="AZ120" s="1"/>
      <c r="BA120" s="1"/>
      <c r="BB120" s="1"/>
      <c r="BC120" s="1"/>
      <c r="BD120" s="1"/>
      <c r="BE120" s="1"/>
      <c r="BF120" s="1"/>
    </row>
    <row r="121" spans="1:58">
      <c r="A121" s="3"/>
      <c r="E121" s="1"/>
      <c r="F121" s="1"/>
      <c r="G121" s="1"/>
      <c r="X121" s="50"/>
      <c r="Y121" s="3"/>
      <c r="Z121" s="3"/>
      <c r="AA121" s="3"/>
      <c r="AB121" s="3"/>
      <c r="AC121" s="3"/>
      <c r="AD121" s="3"/>
      <c r="AE121" s="3"/>
      <c r="AF121" s="3"/>
      <c r="AG121" s="3"/>
      <c r="AH121" s="1"/>
      <c r="AI121" s="1"/>
      <c r="AJ121" s="1"/>
      <c r="AK121" s="1"/>
      <c r="AL121" s="1"/>
      <c r="AM121" s="1"/>
      <c r="AN121" s="1"/>
      <c r="AO121" s="1"/>
      <c r="AP121" s="3"/>
      <c r="AQ121" s="3"/>
      <c r="AR121" s="3"/>
      <c r="AS121" s="3"/>
      <c r="AT121" s="1"/>
      <c r="AU121" s="1"/>
      <c r="AV121" s="1"/>
      <c r="AW121" s="1"/>
      <c r="AX121" s="1"/>
      <c r="AY121" s="1"/>
      <c r="AZ121" s="1"/>
      <c r="BA121" s="1"/>
      <c r="BB121" s="1"/>
      <c r="BC121" s="1"/>
      <c r="BD121" s="1"/>
      <c r="BE121" s="1"/>
      <c r="BF121" s="1"/>
    </row>
    <row r="122" spans="1:58">
      <c r="A122" s="3"/>
      <c r="E122" s="1"/>
      <c r="F122" s="1"/>
      <c r="G122" s="1"/>
      <c r="Q122" t="s">
        <v>90</v>
      </c>
      <c r="T122" s="84">
        <f>+'入　力'!F97</f>
        <v>0</v>
      </c>
      <c r="X122" s="50"/>
      <c r="Y122" s="3"/>
      <c r="Z122" s="3"/>
      <c r="AA122" s="3"/>
      <c r="AB122" s="3"/>
      <c r="AC122" s="3"/>
      <c r="AD122" s="3"/>
      <c r="AE122" s="3"/>
      <c r="AF122" s="3"/>
      <c r="AG122" s="3"/>
      <c r="AH122" s="1"/>
      <c r="AI122" s="1"/>
      <c r="AJ122" s="1"/>
      <c r="AK122" s="1"/>
      <c r="AL122" s="1"/>
      <c r="AM122" s="1"/>
      <c r="AN122" s="1"/>
      <c r="AO122" s="1"/>
      <c r="AP122" s="3"/>
      <c r="AQ122" s="3"/>
      <c r="AR122" s="3"/>
      <c r="AS122" s="3"/>
      <c r="AT122" s="1"/>
      <c r="AU122" s="1"/>
      <c r="AV122" s="1"/>
      <c r="AW122" s="1"/>
      <c r="AX122" s="1"/>
      <c r="AY122" s="1"/>
      <c r="AZ122" s="1"/>
      <c r="BA122" s="1"/>
      <c r="BB122" s="1"/>
      <c r="BC122" s="1"/>
      <c r="BD122" s="1"/>
      <c r="BE122" s="1"/>
      <c r="BF122" s="1"/>
    </row>
    <row r="123" spans="1:58" ht="18" thickBot="1">
      <c r="A123" s="3"/>
      <c r="E123" s="1"/>
      <c r="F123" s="1"/>
      <c r="G123" s="1"/>
      <c r="T123" s="194">
        <f>+'入　力'!F98</f>
        <v>0</v>
      </c>
      <c r="X123" s="50"/>
      <c r="Y123" s="3"/>
      <c r="Z123" s="3"/>
      <c r="AA123" s="3"/>
      <c r="AB123" s="3"/>
      <c r="AC123" s="3"/>
      <c r="AD123" s="3"/>
      <c r="AE123" s="3"/>
      <c r="AF123" s="3"/>
      <c r="AG123" s="3"/>
      <c r="AH123" s="1"/>
      <c r="AI123" s="1"/>
      <c r="AJ123" s="1"/>
      <c r="AK123" s="1"/>
      <c r="AL123" s="1"/>
      <c r="AM123" s="1"/>
      <c r="AN123" s="1"/>
      <c r="AO123" s="1"/>
      <c r="AP123" s="3"/>
      <c r="AQ123" s="3"/>
      <c r="AR123" s="3"/>
      <c r="AS123" s="3"/>
      <c r="AT123" s="1"/>
      <c r="AU123" s="1"/>
      <c r="AV123" s="1"/>
      <c r="AW123" s="1"/>
      <c r="AX123" s="1"/>
      <c r="AY123" s="1"/>
      <c r="AZ123" s="1"/>
      <c r="BA123" s="1"/>
      <c r="BB123" s="1"/>
      <c r="BC123" s="1"/>
      <c r="BD123" s="1"/>
      <c r="BE123" s="1"/>
      <c r="BF123" s="1"/>
    </row>
    <row r="124" spans="1:58" ht="18" thickBot="1">
      <c r="A124" s="3"/>
      <c r="E124" s="1"/>
      <c r="F124" s="1"/>
      <c r="G124" s="1"/>
      <c r="T124" s="156">
        <f>+T122-T123</f>
        <v>0</v>
      </c>
      <c r="X124" s="50"/>
      <c r="Y124" s="3"/>
      <c r="Z124" s="3"/>
      <c r="AA124" s="3"/>
      <c r="AB124" s="3"/>
      <c r="AC124" s="3"/>
      <c r="AD124" s="3"/>
      <c r="AE124" s="3"/>
      <c r="AF124" s="3"/>
      <c r="AG124" s="3"/>
      <c r="AH124" s="1"/>
      <c r="AI124" s="1"/>
      <c r="AJ124" s="1"/>
      <c r="AK124" s="1"/>
      <c r="AL124" s="1"/>
      <c r="AM124" s="1"/>
      <c r="AN124" s="1"/>
      <c r="AO124" s="1"/>
      <c r="AP124" s="3"/>
      <c r="AQ124" s="3"/>
      <c r="AR124" s="3"/>
      <c r="AS124" s="3"/>
      <c r="AT124" s="1"/>
      <c r="AU124" s="1"/>
      <c r="AV124" s="1"/>
      <c r="AW124" s="1"/>
      <c r="AX124" s="1"/>
      <c r="AY124" s="1"/>
      <c r="AZ124" s="1"/>
      <c r="BA124" s="1"/>
      <c r="BB124" s="1"/>
      <c r="BC124" s="1"/>
      <c r="BD124" s="1"/>
      <c r="BE124" s="1"/>
      <c r="BF124" s="1"/>
    </row>
    <row r="125" spans="1:58">
      <c r="A125" s="3"/>
      <c r="E125" s="1"/>
      <c r="F125" s="1"/>
      <c r="G125" s="1"/>
      <c r="X125" s="50"/>
      <c r="Y125" s="3"/>
      <c r="Z125" s="3"/>
      <c r="AA125" s="3"/>
      <c r="AB125" s="3"/>
      <c r="AC125" s="3"/>
      <c r="AD125" s="3"/>
      <c r="AE125" s="3"/>
      <c r="AF125" s="3"/>
      <c r="AG125" s="3"/>
      <c r="AH125" s="1"/>
      <c r="AI125" s="1"/>
      <c r="AJ125" s="1"/>
      <c r="AK125" s="1"/>
      <c r="AL125" s="1"/>
      <c r="AM125" s="1"/>
      <c r="AN125" s="1"/>
      <c r="AO125" s="1"/>
      <c r="AP125" s="3"/>
      <c r="AQ125" s="3"/>
      <c r="AR125" s="3"/>
      <c r="AS125" s="3"/>
      <c r="AT125" s="1"/>
      <c r="AU125" s="1"/>
      <c r="AV125" s="1"/>
      <c r="AW125" s="1"/>
      <c r="AX125" s="1"/>
      <c r="AY125" s="1"/>
      <c r="AZ125" s="1"/>
      <c r="BA125" s="1"/>
      <c r="BB125" s="1"/>
      <c r="BC125" s="1"/>
      <c r="BD125" s="1"/>
      <c r="BE125" s="1"/>
      <c r="BF125" s="1"/>
    </row>
    <row r="126" spans="1:58">
      <c r="A126" s="3"/>
      <c r="E126" s="1"/>
      <c r="F126" s="1"/>
      <c r="G126" s="1"/>
      <c r="X126" s="50"/>
      <c r="Y126" s="3"/>
      <c r="Z126" s="3"/>
      <c r="AA126" s="3"/>
      <c r="AB126" s="3"/>
      <c r="AC126" s="3"/>
      <c r="AD126" s="3"/>
      <c r="AE126" s="3"/>
      <c r="AF126" s="3"/>
      <c r="AG126" s="3"/>
      <c r="AH126" s="1"/>
      <c r="AI126" s="1"/>
      <c r="AJ126" s="1"/>
      <c r="AK126" s="1"/>
      <c r="AL126" s="1"/>
      <c r="AM126" s="1"/>
      <c r="AN126" s="1"/>
      <c r="AO126" s="1"/>
      <c r="AP126" s="3"/>
      <c r="AQ126" s="3"/>
      <c r="AR126" s="3"/>
      <c r="AS126" s="3"/>
      <c r="AT126" s="1"/>
      <c r="AU126" s="1"/>
      <c r="AV126" s="1"/>
      <c r="AW126" s="1"/>
      <c r="AX126" s="1"/>
      <c r="AY126" s="1"/>
      <c r="AZ126" s="1"/>
      <c r="BA126" s="1"/>
      <c r="BB126" s="1"/>
      <c r="BC126" s="1"/>
      <c r="BD126" s="1"/>
      <c r="BE126" s="1"/>
      <c r="BF126" s="1"/>
    </row>
    <row r="127" spans="1:58">
      <c r="A127" s="3"/>
      <c r="E127" s="1"/>
      <c r="F127" s="1"/>
      <c r="G127" s="1"/>
      <c r="X127" s="50"/>
      <c r="Y127" s="3"/>
      <c r="Z127" s="3"/>
      <c r="AA127" s="3"/>
      <c r="AB127" s="3"/>
      <c r="AC127" s="3"/>
      <c r="AD127" s="3"/>
      <c r="AE127" s="3"/>
      <c r="AF127" s="3"/>
      <c r="AG127" s="3"/>
      <c r="AH127" s="1"/>
      <c r="AI127" s="1"/>
      <c r="AJ127" s="1"/>
      <c r="AK127" s="1"/>
      <c r="AL127" s="1"/>
      <c r="AM127" s="1"/>
      <c r="AN127" s="1"/>
      <c r="AO127" s="1"/>
      <c r="AP127" s="3"/>
      <c r="AQ127" s="3"/>
      <c r="AR127" s="3"/>
      <c r="AS127" s="3"/>
      <c r="AT127" s="1"/>
      <c r="AU127" s="1"/>
      <c r="AV127" s="1"/>
      <c r="AW127" s="1"/>
      <c r="AX127" s="1"/>
      <c r="AY127" s="1"/>
      <c r="AZ127" s="1"/>
      <c r="BA127" s="1"/>
      <c r="BB127" s="1"/>
      <c r="BC127" s="1"/>
      <c r="BD127" s="1"/>
      <c r="BE127" s="1"/>
      <c r="BF127" s="1"/>
    </row>
    <row r="128" spans="1:58">
      <c r="A128" s="3"/>
      <c r="E128" s="1"/>
      <c r="F128" s="1"/>
      <c r="G128" s="1"/>
      <c r="Q128" s="129"/>
      <c r="R128" s="3"/>
      <c r="S128" s="3"/>
      <c r="T128" s="3"/>
      <c r="X128" s="50"/>
      <c r="Y128" s="3"/>
      <c r="Z128" s="3"/>
      <c r="AA128" s="3"/>
      <c r="AB128" s="3"/>
      <c r="AC128" s="3"/>
      <c r="AD128" s="3"/>
      <c r="AE128" s="3"/>
      <c r="AF128" s="3"/>
      <c r="AG128" s="3"/>
      <c r="AH128" s="1"/>
      <c r="AI128" s="1"/>
      <c r="AJ128" s="1"/>
      <c r="AK128" s="1"/>
      <c r="AL128" s="1"/>
      <c r="AM128" s="1"/>
      <c r="AN128" s="1"/>
      <c r="AO128" s="1"/>
      <c r="AP128" s="3"/>
      <c r="AQ128" s="3"/>
      <c r="AR128" s="3"/>
      <c r="AS128" s="3"/>
      <c r="AT128" s="1"/>
      <c r="AU128" s="1"/>
      <c r="AV128" s="1"/>
      <c r="AW128" s="1"/>
      <c r="AX128" s="1"/>
      <c r="AY128" s="1"/>
      <c r="AZ128" s="1"/>
      <c r="BA128" s="1"/>
      <c r="BB128" s="1"/>
      <c r="BC128" s="1"/>
      <c r="BD128" s="1"/>
      <c r="BE128" s="1"/>
      <c r="BF128" s="1"/>
    </row>
    <row r="129" spans="1:58">
      <c r="A129" s="3"/>
      <c r="E129" s="1"/>
      <c r="F129" s="1"/>
      <c r="G129" s="1"/>
      <c r="Q129" s="129"/>
      <c r="R129" s="3"/>
      <c r="S129" s="3"/>
      <c r="T129" s="3"/>
      <c r="X129" s="50"/>
      <c r="Y129" s="3"/>
      <c r="Z129" s="3"/>
      <c r="AA129" s="3"/>
      <c r="AB129" s="3"/>
      <c r="AC129" s="3"/>
      <c r="AD129" s="3"/>
      <c r="AE129" s="3"/>
      <c r="AF129" s="3"/>
      <c r="AG129" s="3"/>
      <c r="AH129" s="1"/>
      <c r="AI129" s="1"/>
      <c r="AJ129" s="1"/>
      <c r="AK129" s="1"/>
      <c r="AL129" s="1"/>
      <c r="AM129" s="1"/>
      <c r="AN129" s="1"/>
      <c r="AO129" s="1"/>
      <c r="AP129" s="3"/>
      <c r="AQ129" s="3"/>
      <c r="AR129" s="3"/>
      <c r="AS129" s="3"/>
      <c r="AT129" s="1"/>
      <c r="AU129" s="1"/>
      <c r="AV129" s="1"/>
      <c r="AW129" s="1"/>
      <c r="AX129" s="1"/>
      <c r="AY129" s="1"/>
      <c r="AZ129" s="1"/>
      <c r="BA129" s="1"/>
      <c r="BB129" s="1"/>
      <c r="BC129" s="1"/>
      <c r="BD129" s="1"/>
      <c r="BE129" s="1"/>
      <c r="BF129" s="1"/>
    </row>
    <row r="130" spans="1:58">
      <c r="A130" s="3"/>
      <c r="E130" s="1"/>
      <c r="F130" s="1"/>
      <c r="G130" s="1"/>
      <c r="Q130" s="129"/>
      <c r="R130" s="3"/>
      <c r="S130" s="3"/>
      <c r="T130" s="3"/>
      <c r="X130" s="50"/>
      <c r="Y130" s="3"/>
      <c r="Z130" s="3"/>
      <c r="AA130" s="3"/>
      <c r="AB130" s="3"/>
      <c r="AC130" s="3"/>
      <c r="AD130" s="3"/>
      <c r="AE130" s="3"/>
      <c r="AF130" s="3"/>
      <c r="AG130" s="3"/>
      <c r="AH130" s="1"/>
      <c r="AI130" s="1"/>
      <c r="AJ130" s="1"/>
      <c r="AK130" s="1"/>
      <c r="AL130" s="1"/>
      <c r="AM130" s="1"/>
      <c r="AN130" s="1"/>
      <c r="AO130" s="1"/>
      <c r="AP130" s="3"/>
      <c r="AQ130" s="3"/>
      <c r="AR130" s="3"/>
      <c r="AS130" s="3"/>
      <c r="AT130" s="1"/>
      <c r="AU130" s="1"/>
      <c r="AV130" s="1"/>
      <c r="AW130" s="1"/>
      <c r="AX130" s="1"/>
      <c r="AY130" s="1"/>
      <c r="AZ130" s="1"/>
      <c r="BA130" s="1"/>
      <c r="BB130" s="1"/>
      <c r="BC130" s="1"/>
      <c r="BD130" s="1"/>
      <c r="BE130" s="1"/>
      <c r="BF130" s="1"/>
    </row>
    <row r="131" spans="1:58" ht="18" thickBot="1">
      <c r="A131" s="3"/>
      <c r="E131" s="1"/>
      <c r="F131" s="1"/>
      <c r="G131" s="1"/>
      <c r="L131" s="17"/>
      <c r="M131" s="17"/>
      <c r="N131" s="17"/>
      <c r="O131" s="17"/>
      <c r="P131" s="17"/>
      <c r="Q131" s="17"/>
      <c r="R131" s="17"/>
      <c r="S131" s="17"/>
      <c r="T131" s="17"/>
      <c r="U131" s="3"/>
      <c r="V131" s="3"/>
      <c r="W131" s="3"/>
      <c r="X131" s="3"/>
      <c r="Y131" s="3"/>
      <c r="Z131" s="3"/>
      <c r="AA131" s="3"/>
      <c r="AB131" s="3"/>
      <c r="AC131" s="3"/>
      <c r="AD131" s="3"/>
      <c r="AE131" s="3"/>
      <c r="AF131" s="1"/>
      <c r="AG131" s="1"/>
      <c r="AH131" s="1"/>
      <c r="AI131" s="1"/>
      <c r="AJ131" s="1"/>
      <c r="AK131" s="1"/>
      <c r="AL131" s="1"/>
      <c r="AM131" s="1"/>
      <c r="AN131" s="1"/>
      <c r="AO131" s="1"/>
      <c r="AP131" s="3"/>
      <c r="AQ131" s="3"/>
      <c r="AR131" s="3"/>
      <c r="AS131" s="3"/>
      <c r="AT131" s="1"/>
      <c r="AU131" s="1"/>
      <c r="AV131" s="1"/>
      <c r="AW131" s="1"/>
      <c r="AX131" s="1"/>
      <c r="AY131" s="1"/>
      <c r="AZ131" s="1"/>
      <c r="BA131" s="1"/>
      <c r="BB131" s="1"/>
      <c r="BC131" s="1"/>
      <c r="BD131" s="1"/>
      <c r="BE131" s="1"/>
      <c r="BF131" s="1"/>
    </row>
    <row r="132" spans="1:58">
      <c r="A132" s="3"/>
      <c r="E132" s="1"/>
      <c r="F132" s="1"/>
      <c r="G132" s="1"/>
      <c r="J132" s="18"/>
      <c r="K132" s="45"/>
      <c r="L132" s="46" t="s">
        <v>73</v>
      </c>
      <c r="M132" s="46" t="s">
        <v>74</v>
      </c>
      <c r="N132" s="46"/>
      <c r="O132" s="46"/>
      <c r="P132" s="46"/>
      <c r="Q132" s="47">
        <f>+Q28</f>
        <v>0</v>
      </c>
      <c r="U132" s="3"/>
      <c r="V132" s="3"/>
      <c r="W132" s="3"/>
      <c r="X132" s="3"/>
      <c r="Y132" s="3"/>
      <c r="Z132" s="3"/>
      <c r="AA132" s="3"/>
      <c r="AB132" s="3"/>
      <c r="AC132" s="3"/>
      <c r="AD132" s="3"/>
      <c r="AE132" s="3"/>
      <c r="AF132" s="1"/>
      <c r="AG132" s="1"/>
      <c r="AH132" s="1"/>
      <c r="AI132" s="1"/>
      <c r="AJ132" s="1"/>
      <c r="AK132" s="1"/>
      <c r="AL132" s="1"/>
      <c r="AM132" s="1"/>
      <c r="AN132" s="1"/>
      <c r="AO132" s="1"/>
      <c r="AP132" s="3"/>
      <c r="AQ132" s="3"/>
      <c r="AR132" s="3"/>
      <c r="AS132" s="3"/>
      <c r="AT132" s="1"/>
      <c r="AU132" s="1"/>
      <c r="AV132" s="1"/>
      <c r="AW132" s="1"/>
      <c r="AX132" s="1"/>
      <c r="AY132" s="1"/>
      <c r="AZ132" s="1"/>
      <c r="BA132" s="1"/>
      <c r="BB132" s="1"/>
      <c r="BC132" s="1"/>
      <c r="BD132" s="1"/>
      <c r="BE132" s="1"/>
      <c r="BF132" s="1"/>
    </row>
    <row r="133" spans="1:58">
      <c r="A133" s="3"/>
      <c r="E133" s="1"/>
      <c r="F133" s="1"/>
      <c r="G133" s="1"/>
      <c r="J133" s="18"/>
      <c r="K133" s="49"/>
      <c r="L133" s="50">
        <v>0</v>
      </c>
      <c r="M133" s="50">
        <v>651000</v>
      </c>
      <c r="N133" s="50">
        <v>0</v>
      </c>
      <c r="P133" s="50">
        <f>IF(L133&lt;=$Q$132,IF($Q$132&lt;M133,0,0),0)</f>
        <v>0</v>
      </c>
      <c r="Q133" s="51"/>
      <c r="U133" s="3"/>
      <c r="V133" s="3"/>
      <c r="W133" s="3"/>
      <c r="X133" s="3"/>
      <c r="Y133" s="3"/>
      <c r="Z133" s="3"/>
      <c r="AA133" s="3"/>
      <c r="AB133" s="3"/>
      <c r="AC133" s="3"/>
      <c r="AD133" s="3"/>
      <c r="AE133" s="3"/>
      <c r="AF133" s="1"/>
      <c r="AG133" s="1"/>
      <c r="AH133" s="1"/>
      <c r="AI133" s="1"/>
      <c r="AJ133" s="1"/>
      <c r="AK133" s="1"/>
      <c r="AL133" s="1"/>
      <c r="AM133" s="1"/>
      <c r="AN133" s="1"/>
      <c r="AO133" s="1"/>
      <c r="AP133" s="3"/>
      <c r="AQ133" s="3"/>
      <c r="AR133" s="3"/>
      <c r="AS133" s="3"/>
      <c r="AT133" s="1"/>
      <c r="AU133" s="1"/>
      <c r="AV133" s="1"/>
      <c r="AW133" s="1"/>
      <c r="AX133" s="1"/>
      <c r="AY133" s="1"/>
      <c r="AZ133" s="1"/>
      <c r="BA133" s="1"/>
      <c r="BB133" s="1"/>
      <c r="BC133" s="1"/>
      <c r="BD133" s="1"/>
      <c r="BE133" s="1"/>
      <c r="BF133" s="1"/>
    </row>
    <row r="134" spans="1:58">
      <c r="A134" s="3"/>
      <c r="B134" s="3"/>
      <c r="C134" s="1"/>
      <c r="D134" s="1"/>
      <c r="E134" s="1"/>
      <c r="F134" s="1"/>
      <c r="G134" s="1"/>
      <c r="J134" s="18"/>
      <c r="K134" s="49"/>
      <c r="L134" s="50">
        <v>651000</v>
      </c>
      <c r="M134" s="50">
        <v>1900000</v>
      </c>
      <c r="N134" s="50">
        <v>0</v>
      </c>
      <c r="P134" s="50">
        <f>IF(L134&lt;=$Q$132,IF($Q$132&lt;M134,Q132-650000,0),0)</f>
        <v>0</v>
      </c>
      <c r="Q134" s="52"/>
      <c r="U134" s="3"/>
      <c r="V134" s="3"/>
      <c r="W134" s="3"/>
      <c r="X134" s="3"/>
      <c r="Y134" s="3"/>
      <c r="Z134" s="3"/>
      <c r="AA134" s="3"/>
      <c r="AB134" s="3"/>
      <c r="AC134" s="3"/>
      <c r="AD134" s="3"/>
      <c r="AE134" s="3"/>
      <c r="AF134" s="1"/>
      <c r="AG134" s="1"/>
      <c r="AH134" s="1"/>
      <c r="AI134" s="1"/>
      <c r="AJ134" s="1"/>
      <c r="AK134" s="1"/>
      <c r="AL134" s="1"/>
      <c r="AM134" s="1"/>
      <c r="AN134" s="1"/>
      <c r="AO134" s="1"/>
      <c r="AP134" s="3"/>
      <c r="AQ134" s="3"/>
      <c r="AR134" s="3"/>
      <c r="AS134" s="3"/>
      <c r="AT134" s="1"/>
      <c r="AU134" s="1"/>
      <c r="AV134" s="1"/>
      <c r="AW134" s="1"/>
      <c r="AX134" s="1"/>
      <c r="AY134" s="1"/>
      <c r="AZ134" s="1"/>
      <c r="BA134" s="1"/>
      <c r="BB134" s="1"/>
      <c r="BC134" s="1"/>
      <c r="BD134" s="1"/>
      <c r="BE134" s="1"/>
      <c r="BF134" s="1"/>
    </row>
    <row r="135" spans="1:58">
      <c r="A135" s="3"/>
      <c r="B135" s="3"/>
      <c r="C135" s="1"/>
      <c r="D135" s="1"/>
      <c r="E135" s="1"/>
      <c r="F135" s="1"/>
      <c r="G135" s="1"/>
      <c r="J135" s="18"/>
      <c r="K135" s="49"/>
      <c r="L135" s="50">
        <f>+M134</f>
        <v>1900000</v>
      </c>
      <c r="M135" s="50">
        <v>1904000</v>
      </c>
      <c r="N135" s="50">
        <v>1250000</v>
      </c>
      <c r="P135" s="50">
        <f>IF(L135&lt;=$Q$132,IF($Q$132&lt;M135,N135,0),0)</f>
        <v>0</v>
      </c>
      <c r="Q135" s="52"/>
      <c r="U135" s="1"/>
      <c r="V135" s="1"/>
      <c r="W135" s="3"/>
      <c r="X135" s="3"/>
      <c r="Y135" s="3"/>
      <c r="Z135" s="3"/>
      <c r="AA135" s="3"/>
      <c r="AB135" s="3"/>
      <c r="AC135" s="3"/>
      <c r="AD135" s="3"/>
      <c r="AE135" s="3"/>
      <c r="AF135" s="1"/>
      <c r="AG135" s="1"/>
      <c r="AH135" s="3"/>
      <c r="AI135" s="3"/>
      <c r="AJ135" s="3"/>
      <c r="AK135" s="3"/>
      <c r="AL135" s="3"/>
      <c r="AM135" s="3"/>
      <c r="AN135" s="3"/>
      <c r="AO135" s="3"/>
      <c r="AP135" s="3"/>
      <c r="AQ135" s="3"/>
      <c r="AR135" s="3"/>
      <c r="AS135" s="3"/>
      <c r="AT135" s="1"/>
      <c r="AU135" s="1"/>
      <c r="AV135" s="1"/>
      <c r="AW135" s="1"/>
      <c r="AX135" s="1"/>
      <c r="AY135" s="1"/>
      <c r="AZ135" s="1"/>
      <c r="BA135" s="1"/>
      <c r="BB135" s="1"/>
      <c r="BC135" s="1"/>
      <c r="BD135" s="1"/>
      <c r="BE135" s="1"/>
      <c r="BF135" s="1"/>
    </row>
    <row r="136" spans="1:58">
      <c r="A136" s="1"/>
      <c r="B136" s="1"/>
      <c r="C136" s="1"/>
      <c r="D136" s="1"/>
      <c r="E136" s="1"/>
      <c r="F136" s="1"/>
      <c r="G136" s="1"/>
      <c r="H136" s="18"/>
      <c r="I136" s="18"/>
      <c r="J136" s="18"/>
      <c r="K136" s="49"/>
      <c r="L136" s="50">
        <v>1904000</v>
      </c>
      <c r="M136" s="50">
        <v>1908000</v>
      </c>
      <c r="N136" s="50">
        <v>1252800</v>
      </c>
      <c r="O136" s="50">
        <v>400</v>
      </c>
      <c r="P136" s="50">
        <f t="shared" ref="P136:P191" si="1">IF(L136&lt;=$Q$132,IF($Q$132&lt;M136,N136,0),0)</f>
        <v>0</v>
      </c>
      <c r="Q136" s="52"/>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row>
    <row r="137" spans="1:58">
      <c r="A137" s="1"/>
      <c r="B137" s="1"/>
      <c r="C137" s="1"/>
      <c r="D137" s="1"/>
      <c r="E137" s="1"/>
      <c r="F137" s="1"/>
      <c r="G137" s="1"/>
      <c r="H137" s="18"/>
      <c r="I137" s="18"/>
      <c r="J137" s="18"/>
      <c r="K137" s="49"/>
      <c r="L137" s="50">
        <f t="shared" ref="L137:L191" si="2">+M136</f>
        <v>1908000</v>
      </c>
      <c r="M137" s="50">
        <f t="shared" ref="M137:M195" si="3">+M136+4000</f>
        <v>1912000</v>
      </c>
      <c r="N137" s="50">
        <f t="shared" ref="N137:N177" si="4">+N136+2400+O137</f>
        <v>1255600</v>
      </c>
      <c r="O137" s="50">
        <v>400</v>
      </c>
      <c r="P137" s="50">
        <f t="shared" si="1"/>
        <v>0</v>
      </c>
      <c r="Q137" s="52"/>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row>
    <row r="138" spans="1:58">
      <c r="A138" s="1"/>
      <c r="B138" s="1"/>
      <c r="C138" s="1"/>
      <c r="D138" s="1"/>
      <c r="E138" s="1"/>
      <c r="F138" s="1"/>
      <c r="G138" s="1"/>
      <c r="H138" s="18"/>
      <c r="I138" s="18"/>
      <c r="J138" s="18"/>
      <c r="K138" s="49"/>
      <c r="L138" s="50">
        <f t="shared" si="2"/>
        <v>1912000</v>
      </c>
      <c r="M138" s="50">
        <f t="shared" si="3"/>
        <v>1916000</v>
      </c>
      <c r="N138" s="50">
        <f t="shared" si="4"/>
        <v>1258400</v>
      </c>
      <c r="O138" s="50">
        <v>400</v>
      </c>
      <c r="P138" s="50">
        <f t="shared" si="1"/>
        <v>0</v>
      </c>
      <c r="Q138" s="52"/>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row>
    <row r="139" spans="1:58">
      <c r="A139" s="1"/>
      <c r="B139" s="1"/>
      <c r="C139" s="1"/>
      <c r="D139" s="1"/>
      <c r="E139" s="1"/>
      <c r="F139" s="1"/>
      <c r="G139" s="1"/>
      <c r="H139" s="18"/>
      <c r="I139" s="18"/>
      <c r="J139" s="18"/>
      <c r="K139" s="49"/>
      <c r="L139" s="50">
        <f t="shared" si="2"/>
        <v>1916000</v>
      </c>
      <c r="M139" s="50">
        <f t="shared" si="3"/>
        <v>1920000</v>
      </c>
      <c r="N139" s="50">
        <f t="shared" si="4"/>
        <v>1261200</v>
      </c>
      <c r="O139" s="50">
        <v>400</v>
      </c>
      <c r="P139" s="50">
        <f t="shared" si="1"/>
        <v>0</v>
      </c>
      <c r="Q139" s="52"/>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row>
    <row r="140" spans="1:58">
      <c r="A140" s="1"/>
      <c r="B140" s="1"/>
      <c r="C140" s="1"/>
      <c r="D140" s="1"/>
      <c r="E140" s="1"/>
      <c r="F140" s="1"/>
      <c r="G140" s="1"/>
      <c r="H140" s="18"/>
      <c r="I140" s="18"/>
      <c r="J140" s="18"/>
      <c r="K140" s="49"/>
      <c r="L140" s="50">
        <f t="shared" si="2"/>
        <v>1920000</v>
      </c>
      <c r="M140" s="50">
        <f t="shared" si="3"/>
        <v>1924000</v>
      </c>
      <c r="N140" s="50">
        <f t="shared" si="4"/>
        <v>1264000</v>
      </c>
      <c r="O140" s="50">
        <v>400</v>
      </c>
      <c r="P140" s="50">
        <f t="shared" si="1"/>
        <v>0</v>
      </c>
      <c r="Q140" s="52"/>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row>
    <row r="141" spans="1:58">
      <c r="A141" s="1"/>
      <c r="B141" s="1"/>
      <c r="C141" s="1"/>
      <c r="D141" s="1"/>
      <c r="E141" s="1"/>
      <c r="F141" s="1"/>
      <c r="G141" s="1"/>
      <c r="H141" s="18"/>
      <c r="I141" s="18"/>
      <c r="J141" s="18"/>
      <c r="K141" s="49"/>
      <c r="L141" s="50">
        <f t="shared" si="2"/>
        <v>1924000</v>
      </c>
      <c r="M141" s="50">
        <f t="shared" si="3"/>
        <v>1928000</v>
      </c>
      <c r="N141" s="50">
        <f t="shared" si="4"/>
        <v>1266800</v>
      </c>
      <c r="O141" s="50">
        <v>400</v>
      </c>
      <c r="P141" s="50">
        <f t="shared" si="1"/>
        <v>0</v>
      </c>
      <c r="Q141" s="52"/>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row>
    <row r="142" spans="1:58">
      <c r="A142" s="1"/>
      <c r="B142" s="1"/>
      <c r="C142" s="1"/>
      <c r="D142" s="1"/>
      <c r="E142" s="1"/>
      <c r="F142" s="1"/>
      <c r="G142" s="1"/>
      <c r="H142" s="18"/>
      <c r="I142" s="18"/>
      <c r="J142" s="18"/>
      <c r="K142" s="49"/>
      <c r="L142" s="50">
        <f t="shared" si="2"/>
        <v>1928000</v>
      </c>
      <c r="M142" s="50">
        <f t="shared" si="3"/>
        <v>1932000</v>
      </c>
      <c r="N142" s="50">
        <f t="shared" si="4"/>
        <v>1269600</v>
      </c>
      <c r="O142" s="50">
        <v>400</v>
      </c>
      <c r="P142" s="50">
        <f t="shared" si="1"/>
        <v>0</v>
      </c>
      <c r="Q142" s="52"/>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row>
    <row r="143" spans="1:58">
      <c r="A143" s="1"/>
      <c r="B143" s="1"/>
      <c r="C143" s="1"/>
      <c r="D143" s="1"/>
      <c r="E143" s="1"/>
      <c r="F143" s="1"/>
      <c r="G143" s="1"/>
      <c r="H143" s="18"/>
      <c r="I143" s="18"/>
      <c r="J143" s="18"/>
      <c r="K143" s="49"/>
      <c r="L143" s="50">
        <f t="shared" si="2"/>
        <v>1932000</v>
      </c>
      <c r="M143" s="50">
        <f t="shared" si="3"/>
        <v>1936000</v>
      </c>
      <c r="N143" s="50">
        <f t="shared" si="4"/>
        <v>1272400</v>
      </c>
      <c r="O143" s="50">
        <v>400</v>
      </c>
      <c r="P143" s="50">
        <f t="shared" si="1"/>
        <v>0</v>
      </c>
      <c r="Q143" s="52"/>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row>
    <row r="144" spans="1:58">
      <c r="A144" s="1"/>
      <c r="B144" s="1"/>
      <c r="C144" s="1"/>
      <c r="D144" s="1"/>
      <c r="E144" s="1"/>
      <c r="F144" s="1"/>
      <c r="G144" s="1"/>
      <c r="H144" s="18"/>
      <c r="I144" s="18"/>
      <c r="J144" s="18"/>
      <c r="K144" s="49"/>
      <c r="L144" s="50">
        <f t="shared" si="2"/>
        <v>1936000</v>
      </c>
      <c r="M144" s="50">
        <f t="shared" si="3"/>
        <v>1940000</v>
      </c>
      <c r="N144" s="50">
        <f t="shared" si="4"/>
        <v>1275200</v>
      </c>
      <c r="O144" s="50">
        <v>400</v>
      </c>
      <c r="P144" s="50">
        <f t="shared" si="1"/>
        <v>0</v>
      </c>
      <c r="Q144" s="52"/>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row>
    <row r="145" spans="1:58">
      <c r="A145" s="1"/>
      <c r="B145" s="1"/>
      <c r="C145" s="1"/>
      <c r="D145" s="1"/>
      <c r="E145" s="1"/>
      <c r="F145" s="1"/>
      <c r="G145" s="1"/>
      <c r="H145" s="18"/>
      <c r="I145" s="18"/>
      <c r="J145" s="18"/>
      <c r="K145" s="49"/>
      <c r="L145" s="50">
        <f t="shared" si="2"/>
        <v>1940000</v>
      </c>
      <c r="M145" s="50">
        <f t="shared" si="3"/>
        <v>1944000</v>
      </c>
      <c r="N145" s="50">
        <f t="shared" si="4"/>
        <v>1278000</v>
      </c>
      <c r="O145" s="50">
        <v>400</v>
      </c>
      <c r="P145" s="50">
        <f t="shared" si="1"/>
        <v>0</v>
      </c>
      <c r="Q145" s="52"/>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row>
    <row r="146" spans="1:58">
      <c r="A146" s="1"/>
      <c r="B146" s="1"/>
      <c r="C146" s="1"/>
      <c r="D146" s="1"/>
      <c r="E146" s="1"/>
      <c r="F146" s="1"/>
      <c r="G146" s="1"/>
      <c r="H146" s="18"/>
      <c r="I146" s="18"/>
      <c r="J146" s="18"/>
      <c r="K146" s="49"/>
      <c r="L146" s="50">
        <f t="shared" si="2"/>
        <v>1944000</v>
      </c>
      <c r="M146" s="50">
        <f t="shared" si="3"/>
        <v>1948000</v>
      </c>
      <c r="N146" s="50">
        <f t="shared" si="4"/>
        <v>1280800</v>
      </c>
      <c r="O146" s="50">
        <v>400</v>
      </c>
      <c r="P146" s="50">
        <f t="shared" si="1"/>
        <v>0</v>
      </c>
      <c r="Q146" s="52"/>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row>
    <row r="147" spans="1:58">
      <c r="A147" s="1"/>
      <c r="B147" s="1"/>
      <c r="C147" s="1"/>
      <c r="D147" s="1"/>
      <c r="E147" s="1"/>
      <c r="F147" s="1"/>
      <c r="G147" s="1"/>
      <c r="H147" s="18"/>
      <c r="I147" s="18"/>
      <c r="J147" s="18"/>
      <c r="K147" s="49"/>
      <c r="L147" s="50">
        <f t="shared" si="2"/>
        <v>1948000</v>
      </c>
      <c r="M147" s="50">
        <f t="shared" si="3"/>
        <v>1952000</v>
      </c>
      <c r="N147" s="50">
        <f t="shared" si="4"/>
        <v>1283600</v>
      </c>
      <c r="O147" s="50">
        <v>400</v>
      </c>
      <c r="P147" s="50">
        <f t="shared" si="1"/>
        <v>0</v>
      </c>
      <c r="Q147" s="52"/>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row>
    <row r="148" spans="1:58">
      <c r="A148" s="1"/>
      <c r="B148" s="1"/>
      <c r="C148" s="1"/>
      <c r="D148" s="1"/>
      <c r="E148" s="1"/>
      <c r="F148" s="1"/>
      <c r="G148" s="1"/>
      <c r="H148" s="18"/>
      <c r="I148" s="18"/>
      <c r="J148" s="18"/>
      <c r="K148" s="49"/>
      <c r="L148" s="50">
        <f t="shared" si="2"/>
        <v>1952000</v>
      </c>
      <c r="M148" s="50">
        <f t="shared" si="3"/>
        <v>1956000</v>
      </c>
      <c r="N148" s="50">
        <f t="shared" si="4"/>
        <v>1286400</v>
      </c>
      <c r="O148" s="50">
        <v>400</v>
      </c>
      <c r="P148" s="50">
        <f t="shared" si="1"/>
        <v>0</v>
      </c>
      <c r="Q148" s="52"/>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row>
    <row r="149" spans="1:58">
      <c r="A149" s="1"/>
      <c r="B149" s="1"/>
      <c r="C149" s="1"/>
      <c r="D149" s="1"/>
      <c r="E149" s="1"/>
      <c r="F149" s="1"/>
      <c r="G149" s="1"/>
      <c r="H149" s="18"/>
      <c r="I149" s="18"/>
      <c r="J149" s="18"/>
      <c r="K149" s="49"/>
      <c r="L149" s="50">
        <f t="shared" si="2"/>
        <v>1956000</v>
      </c>
      <c r="M149" s="50">
        <f t="shared" si="3"/>
        <v>1960000</v>
      </c>
      <c r="N149" s="50">
        <f t="shared" si="4"/>
        <v>1289200</v>
      </c>
      <c r="O149" s="50">
        <v>400</v>
      </c>
      <c r="P149" s="50">
        <f t="shared" si="1"/>
        <v>0</v>
      </c>
      <c r="Q149" s="52"/>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row>
    <row r="150" spans="1:58">
      <c r="A150" s="1"/>
      <c r="B150" s="1"/>
      <c r="C150" s="1"/>
      <c r="D150" s="1"/>
      <c r="E150" s="1"/>
      <c r="F150" s="1"/>
      <c r="G150" s="1"/>
      <c r="H150" s="18"/>
      <c r="I150" s="18"/>
      <c r="J150" s="18"/>
      <c r="K150" s="49"/>
      <c r="L150" s="50">
        <f t="shared" si="2"/>
        <v>1960000</v>
      </c>
      <c r="M150" s="50">
        <f t="shared" si="3"/>
        <v>1964000</v>
      </c>
      <c r="N150" s="50">
        <f t="shared" si="4"/>
        <v>1292000</v>
      </c>
      <c r="O150" s="50">
        <v>400</v>
      </c>
      <c r="P150" s="50">
        <f t="shared" si="1"/>
        <v>0</v>
      </c>
      <c r="Q150" s="52"/>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row>
    <row r="151" spans="1:58">
      <c r="A151" s="1"/>
      <c r="B151" s="1"/>
      <c r="C151" s="1"/>
      <c r="D151" s="1"/>
      <c r="E151" s="1"/>
      <c r="F151" s="1"/>
      <c r="G151" s="1"/>
      <c r="H151" s="18"/>
      <c r="I151" s="18"/>
      <c r="J151" s="18"/>
      <c r="K151" s="49"/>
      <c r="L151" s="50">
        <f t="shared" si="2"/>
        <v>1964000</v>
      </c>
      <c r="M151" s="50">
        <f t="shared" si="3"/>
        <v>1968000</v>
      </c>
      <c r="N151" s="50">
        <f t="shared" si="4"/>
        <v>1294800</v>
      </c>
      <c r="O151" s="50">
        <v>400</v>
      </c>
      <c r="P151" s="50">
        <f t="shared" si="1"/>
        <v>0</v>
      </c>
      <c r="Q151" s="52"/>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row>
    <row r="152" spans="1:58">
      <c r="A152" s="1"/>
      <c r="B152" s="1"/>
      <c r="C152" s="1"/>
      <c r="D152" s="1"/>
      <c r="E152" s="1"/>
      <c r="F152" s="1"/>
      <c r="G152" s="1"/>
      <c r="H152" s="18"/>
      <c r="I152" s="18"/>
      <c r="J152" s="18"/>
      <c r="K152" s="49"/>
      <c r="L152" s="50">
        <f t="shared" si="2"/>
        <v>1968000</v>
      </c>
      <c r="M152" s="50">
        <f t="shared" si="3"/>
        <v>1972000</v>
      </c>
      <c r="N152" s="50">
        <f t="shared" si="4"/>
        <v>1297600</v>
      </c>
      <c r="O152" s="50">
        <v>400</v>
      </c>
      <c r="P152" s="50">
        <f t="shared" si="1"/>
        <v>0</v>
      </c>
      <c r="Q152" s="52"/>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row>
    <row r="153" spans="1:58">
      <c r="A153" s="1"/>
      <c r="B153" s="1"/>
      <c r="C153" s="1"/>
      <c r="D153" s="1"/>
      <c r="E153" s="1"/>
      <c r="F153" s="1"/>
      <c r="G153" s="1"/>
      <c r="H153" s="18"/>
      <c r="I153" s="18"/>
      <c r="J153" s="18"/>
      <c r="K153" s="49"/>
      <c r="L153" s="50">
        <f t="shared" si="2"/>
        <v>1972000</v>
      </c>
      <c r="M153" s="50">
        <f t="shared" si="3"/>
        <v>1976000</v>
      </c>
      <c r="N153" s="50">
        <f t="shared" si="4"/>
        <v>1300400</v>
      </c>
      <c r="O153" s="50">
        <v>400</v>
      </c>
      <c r="P153" s="50">
        <f t="shared" si="1"/>
        <v>0</v>
      </c>
      <c r="Q153" s="52"/>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row>
    <row r="154" spans="1:58">
      <c r="A154" s="1"/>
      <c r="B154" s="1"/>
      <c r="C154" s="1"/>
      <c r="D154" s="1"/>
      <c r="E154" s="1"/>
      <c r="F154" s="1"/>
      <c r="G154" s="1"/>
      <c r="H154" s="18"/>
      <c r="I154" s="18"/>
      <c r="J154" s="18"/>
      <c r="K154" s="49"/>
      <c r="L154" s="50">
        <f t="shared" si="2"/>
        <v>1976000</v>
      </c>
      <c r="M154" s="50">
        <f t="shared" si="3"/>
        <v>1980000</v>
      </c>
      <c r="N154" s="50">
        <f t="shared" si="4"/>
        <v>1303200</v>
      </c>
      <c r="O154" s="50">
        <v>400</v>
      </c>
      <c r="P154" s="50">
        <f t="shared" si="1"/>
        <v>0</v>
      </c>
      <c r="Q154" s="52"/>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row>
    <row r="155" spans="1:58">
      <c r="A155" s="1"/>
      <c r="B155" s="1"/>
      <c r="C155" s="1"/>
      <c r="D155" s="1"/>
      <c r="E155" s="1"/>
      <c r="F155" s="1"/>
      <c r="G155" s="1"/>
      <c r="H155" s="18"/>
      <c r="I155" s="18"/>
      <c r="J155" s="18"/>
      <c r="K155" s="49"/>
      <c r="L155" s="50">
        <f t="shared" si="2"/>
        <v>1980000</v>
      </c>
      <c r="M155" s="50">
        <f t="shared" si="3"/>
        <v>1984000</v>
      </c>
      <c r="N155" s="50">
        <f t="shared" si="4"/>
        <v>1306000</v>
      </c>
      <c r="O155" s="50">
        <v>400</v>
      </c>
      <c r="P155" s="50">
        <f t="shared" si="1"/>
        <v>0</v>
      </c>
      <c r="Q155" s="52"/>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row>
    <row r="156" spans="1:58">
      <c r="A156" s="1"/>
      <c r="B156" s="1"/>
      <c r="C156" s="1"/>
      <c r="D156" s="1"/>
      <c r="E156" s="1"/>
      <c r="F156" s="1"/>
      <c r="G156" s="1"/>
      <c r="H156" s="18"/>
      <c r="I156" s="18"/>
      <c r="J156" s="18"/>
      <c r="K156" s="49"/>
      <c r="L156" s="50">
        <f t="shared" si="2"/>
        <v>1984000</v>
      </c>
      <c r="M156" s="50">
        <f t="shared" si="3"/>
        <v>1988000</v>
      </c>
      <c r="N156" s="50">
        <f t="shared" si="4"/>
        <v>1308800</v>
      </c>
      <c r="O156" s="50">
        <v>400</v>
      </c>
      <c r="P156" s="50">
        <f t="shared" si="1"/>
        <v>0</v>
      </c>
      <c r="Q156" s="52"/>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row>
    <row r="157" spans="1:58">
      <c r="A157" s="1"/>
      <c r="B157" s="1"/>
      <c r="C157" s="1"/>
      <c r="D157" s="1"/>
      <c r="E157" s="1"/>
      <c r="F157" s="1"/>
      <c r="G157" s="1"/>
      <c r="H157" s="18"/>
      <c r="I157" s="18"/>
      <c r="J157" s="18"/>
      <c r="K157" s="49"/>
      <c r="L157" s="50">
        <f t="shared" si="2"/>
        <v>1988000</v>
      </c>
      <c r="M157" s="50">
        <f t="shared" si="3"/>
        <v>1992000</v>
      </c>
      <c r="N157" s="50">
        <f t="shared" si="4"/>
        <v>1311600</v>
      </c>
      <c r="O157" s="50">
        <v>400</v>
      </c>
      <c r="P157" s="50">
        <f t="shared" si="1"/>
        <v>0</v>
      </c>
      <c r="Q157" s="52"/>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row>
    <row r="158" spans="1:58">
      <c r="A158" s="1"/>
      <c r="B158" s="1"/>
      <c r="C158" s="1"/>
      <c r="D158" s="1"/>
      <c r="E158" s="1"/>
      <c r="F158" s="1"/>
      <c r="G158" s="1"/>
      <c r="H158" s="18"/>
      <c r="I158" s="18"/>
      <c r="J158" s="18"/>
      <c r="K158" s="49"/>
      <c r="L158" s="50">
        <f t="shared" si="2"/>
        <v>1992000</v>
      </c>
      <c r="M158" s="50">
        <f t="shared" si="3"/>
        <v>1996000</v>
      </c>
      <c r="N158" s="50">
        <f t="shared" si="4"/>
        <v>1314400</v>
      </c>
      <c r="O158" s="50">
        <v>400</v>
      </c>
      <c r="P158" s="50">
        <f t="shared" si="1"/>
        <v>0</v>
      </c>
      <c r="Q158" s="52"/>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row>
    <row r="159" spans="1:58">
      <c r="A159" s="1"/>
      <c r="B159" s="1"/>
      <c r="C159" s="1"/>
      <c r="D159" s="1"/>
      <c r="E159" s="1"/>
      <c r="F159" s="1"/>
      <c r="G159" s="1"/>
      <c r="H159" s="18"/>
      <c r="I159" s="18"/>
      <c r="J159" s="18"/>
      <c r="K159" s="49"/>
      <c r="L159" s="50">
        <f t="shared" si="2"/>
        <v>1996000</v>
      </c>
      <c r="M159" s="50">
        <f t="shared" si="3"/>
        <v>2000000</v>
      </c>
      <c r="N159" s="50">
        <f t="shared" si="4"/>
        <v>1317200</v>
      </c>
      <c r="O159" s="50">
        <v>400</v>
      </c>
      <c r="P159" s="50">
        <f t="shared" si="1"/>
        <v>0</v>
      </c>
      <c r="Q159" s="52"/>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row>
    <row r="160" spans="1:58">
      <c r="A160" s="1"/>
      <c r="B160" s="1"/>
      <c r="C160" s="1"/>
      <c r="D160" s="1"/>
      <c r="E160" s="1"/>
      <c r="F160" s="1"/>
      <c r="G160" s="1"/>
      <c r="H160" s="18"/>
      <c r="I160" s="18"/>
      <c r="J160" s="18"/>
      <c r="K160" s="49"/>
      <c r="L160" s="50">
        <f t="shared" si="2"/>
        <v>2000000</v>
      </c>
      <c r="M160" s="50">
        <f t="shared" si="3"/>
        <v>2004000</v>
      </c>
      <c r="N160" s="50">
        <f t="shared" si="4"/>
        <v>1320000</v>
      </c>
      <c r="O160" s="50">
        <v>400</v>
      </c>
      <c r="P160" s="50">
        <f t="shared" si="1"/>
        <v>0</v>
      </c>
      <c r="Q160" s="52"/>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row>
    <row r="161" spans="1:58">
      <c r="A161" s="1"/>
      <c r="B161" s="1"/>
      <c r="C161" s="1"/>
      <c r="D161" s="1"/>
      <c r="E161" s="1"/>
      <c r="F161" s="1"/>
      <c r="G161" s="1"/>
      <c r="H161" s="18"/>
      <c r="I161" s="18"/>
      <c r="J161" s="18"/>
      <c r="K161" s="49"/>
      <c r="L161" s="50">
        <f t="shared" si="2"/>
        <v>2004000</v>
      </c>
      <c r="M161" s="50">
        <f t="shared" si="3"/>
        <v>2008000</v>
      </c>
      <c r="N161" s="50">
        <f t="shared" si="4"/>
        <v>1322800</v>
      </c>
      <c r="O161" s="50">
        <v>400</v>
      </c>
      <c r="P161" s="50">
        <f t="shared" si="1"/>
        <v>0</v>
      </c>
      <c r="Q161" s="52"/>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row>
    <row r="162" spans="1:58">
      <c r="A162" s="1"/>
      <c r="B162" s="1"/>
      <c r="C162" s="1"/>
      <c r="D162" s="1"/>
      <c r="E162" s="1"/>
      <c r="F162" s="1"/>
      <c r="G162" s="1"/>
      <c r="H162" s="18"/>
      <c r="I162" s="18"/>
      <c r="J162" s="18"/>
      <c r="K162" s="49"/>
      <c r="L162" s="50">
        <f t="shared" si="2"/>
        <v>2008000</v>
      </c>
      <c r="M162" s="50">
        <f t="shared" si="3"/>
        <v>2012000</v>
      </c>
      <c r="N162" s="50">
        <f t="shared" si="4"/>
        <v>1325600</v>
      </c>
      <c r="O162" s="50">
        <v>400</v>
      </c>
      <c r="P162" s="50">
        <f t="shared" si="1"/>
        <v>0</v>
      </c>
      <c r="Q162" s="52"/>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row>
    <row r="163" spans="1:58">
      <c r="A163" s="1"/>
      <c r="B163" s="1"/>
      <c r="C163" s="1"/>
      <c r="D163" s="1"/>
      <c r="E163" s="1"/>
      <c r="F163" s="1"/>
      <c r="G163" s="1"/>
      <c r="H163" s="18"/>
      <c r="I163" s="18"/>
      <c r="J163" s="18"/>
      <c r="K163" s="49"/>
      <c r="L163" s="50">
        <f t="shared" si="2"/>
        <v>2012000</v>
      </c>
      <c r="M163" s="50">
        <f t="shared" si="3"/>
        <v>2016000</v>
      </c>
      <c r="N163" s="50">
        <f t="shared" si="4"/>
        <v>1328400</v>
      </c>
      <c r="O163" s="50">
        <v>400</v>
      </c>
      <c r="P163" s="50">
        <f t="shared" si="1"/>
        <v>0</v>
      </c>
      <c r="Q163" s="52"/>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row>
    <row r="164" spans="1:58">
      <c r="A164" s="1"/>
      <c r="B164" s="1"/>
      <c r="C164" s="1"/>
      <c r="D164" s="1"/>
      <c r="E164" s="1"/>
      <c r="F164" s="1"/>
      <c r="G164" s="1"/>
      <c r="H164" s="18"/>
      <c r="I164" s="18"/>
      <c r="J164" s="18"/>
      <c r="K164" s="49"/>
      <c r="L164" s="50">
        <f t="shared" si="2"/>
        <v>2016000</v>
      </c>
      <c r="M164" s="50">
        <f t="shared" si="3"/>
        <v>2020000</v>
      </c>
      <c r="N164" s="50">
        <f t="shared" si="4"/>
        <v>1331200</v>
      </c>
      <c r="O164" s="50">
        <v>400</v>
      </c>
      <c r="P164" s="50">
        <f t="shared" si="1"/>
        <v>0</v>
      </c>
      <c r="Q164" s="52"/>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row>
    <row r="165" spans="1:58">
      <c r="A165" s="1"/>
      <c r="B165" s="1"/>
      <c r="C165" s="1"/>
      <c r="D165" s="1"/>
      <c r="E165" s="1"/>
      <c r="F165" s="1"/>
      <c r="G165" s="1"/>
      <c r="H165" s="18"/>
      <c r="I165" s="18"/>
      <c r="J165" s="18"/>
      <c r="K165" s="49"/>
      <c r="L165" s="50">
        <f t="shared" si="2"/>
        <v>2020000</v>
      </c>
      <c r="M165" s="50">
        <f t="shared" si="3"/>
        <v>2024000</v>
      </c>
      <c r="N165" s="50">
        <f t="shared" si="4"/>
        <v>1334000</v>
      </c>
      <c r="O165" s="50">
        <v>400</v>
      </c>
      <c r="P165" s="50">
        <f t="shared" si="1"/>
        <v>0</v>
      </c>
      <c r="Q165" s="52"/>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row>
    <row r="166" spans="1:58">
      <c r="A166" s="1"/>
      <c r="B166" s="1"/>
      <c r="C166" s="1"/>
      <c r="D166" s="1"/>
      <c r="E166" s="1"/>
      <c r="F166" s="1"/>
      <c r="G166" s="1"/>
      <c r="H166" s="18"/>
      <c r="I166" s="18"/>
      <c r="J166" s="18"/>
      <c r="K166" s="49"/>
      <c r="L166" s="50">
        <f t="shared" si="2"/>
        <v>2024000</v>
      </c>
      <c r="M166" s="50">
        <f t="shared" si="3"/>
        <v>2028000</v>
      </c>
      <c r="N166" s="50">
        <f t="shared" si="4"/>
        <v>1336800</v>
      </c>
      <c r="O166" s="50">
        <v>400</v>
      </c>
      <c r="P166" s="50">
        <f t="shared" si="1"/>
        <v>0</v>
      </c>
      <c r="Q166" s="52"/>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row>
    <row r="167" spans="1:58">
      <c r="A167" s="1"/>
      <c r="B167" s="1"/>
      <c r="C167" s="1"/>
      <c r="D167" s="1"/>
      <c r="E167" s="1"/>
      <c r="F167" s="1"/>
      <c r="G167" s="1"/>
      <c r="H167" s="18"/>
      <c r="I167" s="18"/>
      <c r="J167" s="18"/>
      <c r="K167" s="49"/>
      <c r="L167" s="50">
        <f t="shared" si="2"/>
        <v>2028000</v>
      </c>
      <c r="M167" s="50">
        <f t="shared" si="3"/>
        <v>2032000</v>
      </c>
      <c r="N167" s="50">
        <f t="shared" si="4"/>
        <v>1339600</v>
      </c>
      <c r="O167" s="50">
        <v>400</v>
      </c>
      <c r="P167" s="50">
        <f t="shared" si="1"/>
        <v>0</v>
      </c>
      <c r="Q167" s="52"/>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row>
    <row r="168" spans="1:58">
      <c r="A168" s="1"/>
      <c r="B168" s="1"/>
      <c r="C168" s="1"/>
      <c r="D168" s="1"/>
      <c r="E168" s="1"/>
      <c r="F168" s="1"/>
      <c r="G168" s="1"/>
      <c r="H168" s="18"/>
      <c r="I168" s="18"/>
      <c r="J168" s="18"/>
      <c r="K168" s="49"/>
      <c r="L168" s="50">
        <f t="shared" si="2"/>
        <v>2032000</v>
      </c>
      <c r="M168" s="50">
        <f t="shared" si="3"/>
        <v>2036000</v>
      </c>
      <c r="N168" s="50">
        <f t="shared" si="4"/>
        <v>1342400</v>
      </c>
      <c r="O168" s="50">
        <v>400</v>
      </c>
      <c r="P168" s="50">
        <f t="shared" si="1"/>
        <v>0</v>
      </c>
      <c r="Q168" s="52"/>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row>
    <row r="169" spans="1:58">
      <c r="A169" s="1"/>
      <c r="B169" s="1"/>
      <c r="C169" s="1"/>
      <c r="D169" s="1"/>
      <c r="E169" s="1"/>
      <c r="F169" s="1"/>
      <c r="G169" s="1"/>
      <c r="H169" s="18"/>
      <c r="I169" s="18"/>
      <c r="J169" s="18"/>
      <c r="K169" s="49"/>
      <c r="L169" s="50">
        <f t="shared" si="2"/>
        <v>2036000</v>
      </c>
      <c r="M169" s="50">
        <f t="shared" si="3"/>
        <v>2040000</v>
      </c>
      <c r="N169" s="50">
        <f t="shared" si="4"/>
        <v>1345200</v>
      </c>
      <c r="O169" s="50">
        <v>400</v>
      </c>
      <c r="P169" s="50">
        <f t="shared" si="1"/>
        <v>0</v>
      </c>
      <c r="Q169" s="52"/>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row>
    <row r="170" spans="1:58">
      <c r="A170" s="1"/>
      <c r="B170" s="1"/>
      <c r="C170" s="1"/>
      <c r="D170" s="1"/>
      <c r="E170" s="1"/>
      <c r="F170" s="1"/>
      <c r="G170" s="1"/>
      <c r="H170" s="18"/>
      <c r="I170" s="18"/>
      <c r="J170" s="18"/>
      <c r="K170" s="49"/>
      <c r="L170" s="50">
        <f t="shared" si="2"/>
        <v>2040000</v>
      </c>
      <c r="M170" s="50">
        <f t="shared" si="3"/>
        <v>2044000</v>
      </c>
      <c r="N170" s="50">
        <f t="shared" si="4"/>
        <v>1348000</v>
      </c>
      <c r="O170" s="50">
        <v>400</v>
      </c>
      <c r="P170" s="50">
        <f t="shared" si="1"/>
        <v>0</v>
      </c>
      <c r="Q170" s="52"/>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row>
    <row r="171" spans="1:58">
      <c r="A171" s="1"/>
      <c r="B171" s="1"/>
      <c r="C171" s="1"/>
      <c r="D171" s="1"/>
      <c r="E171" s="1"/>
      <c r="F171" s="1"/>
      <c r="G171" s="1"/>
      <c r="H171" s="18"/>
      <c r="I171" s="18"/>
      <c r="J171" s="18"/>
      <c r="K171" s="49"/>
      <c r="L171" s="50">
        <f t="shared" si="2"/>
        <v>2044000</v>
      </c>
      <c r="M171" s="50">
        <f t="shared" si="3"/>
        <v>2048000</v>
      </c>
      <c r="N171" s="50">
        <f t="shared" si="4"/>
        <v>1350800</v>
      </c>
      <c r="O171" s="50">
        <v>400</v>
      </c>
      <c r="P171" s="50">
        <f t="shared" si="1"/>
        <v>0</v>
      </c>
      <c r="Q171" s="52"/>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row>
    <row r="172" spans="1:58">
      <c r="A172" s="1"/>
      <c r="B172" s="1"/>
      <c r="C172" s="1"/>
      <c r="D172" s="1"/>
      <c r="E172" s="1"/>
      <c r="F172" s="1"/>
      <c r="G172" s="1"/>
      <c r="H172" s="18"/>
      <c r="I172" s="18"/>
      <c r="J172" s="18"/>
      <c r="K172" s="49"/>
      <c r="L172" s="50">
        <f t="shared" si="2"/>
        <v>2048000</v>
      </c>
      <c r="M172" s="50">
        <f t="shared" si="3"/>
        <v>2052000</v>
      </c>
      <c r="N172" s="50">
        <f t="shared" si="4"/>
        <v>1353600</v>
      </c>
      <c r="O172" s="50">
        <v>400</v>
      </c>
      <c r="P172" s="50">
        <f t="shared" si="1"/>
        <v>0</v>
      </c>
      <c r="Q172" s="52"/>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row>
    <row r="173" spans="1:58">
      <c r="A173" s="1"/>
      <c r="B173" s="1"/>
      <c r="C173" s="1"/>
      <c r="D173" s="1"/>
      <c r="E173" s="1"/>
      <c r="F173" s="1"/>
      <c r="G173" s="1"/>
      <c r="H173" s="18"/>
      <c r="I173" s="18"/>
      <c r="J173" s="18"/>
      <c r="K173" s="49"/>
      <c r="L173" s="50">
        <f t="shared" si="2"/>
        <v>2052000</v>
      </c>
      <c r="M173" s="50">
        <f t="shared" si="3"/>
        <v>2056000</v>
      </c>
      <c r="N173" s="50">
        <f t="shared" si="4"/>
        <v>1356400</v>
      </c>
      <c r="O173" s="50">
        <v>400</v>
      </c>
      <c r="P173" s="50">
        <f t="shared" si="1"/>
        <v>0</v>
      </c>
      <c r="Q173" s="52"/>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row>
    <row r="174" spans="1:58">
      <c r="A174" s="1"/>
      <c r="B174" s="1"/>
      <c r="C174" s="1"/>
      <c r="D174" s="1"/>
      <c r="E174" s="1"/>
      <c r="F174" s="1"/>
      <c r="G174" s="1"/>
      <c r="H174" s="18"/>
      <c r="I174" s="18"/>
      <c r="J174" s="18"/>
      <c r="K174" s="49"/>
      <c r="L174" s="50">
        <f t="shared" si="2"/>
        <v>2056000</v>
      </c>
      <c r="M174" s="50">
        <f t="shared" si="3"/>
        <v>2060000</v>
      </c>
      <c r="N174" s="50">
        <f t="shared" si="4"/>
        <v>1359200</v>
      </c>
      <c r="O174" s="50">
        <v>400</v>
      </c>
      <c r="P174" s="50">
        <f t="shared" si="1"/>
        <v>0</v>
      </c>
      <c r="Q174" s="52"/>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row>
    <row r="175" spans="1:58">
      <c r="A175" s="1"/>
      <c r="B175" s="1"/>
      <c r="C175" s="1"/>
      <c r="D175" s="1"/>
      <c r="E175" s="1"/>
      <c r="F175" s="1"/>
      <c r="G175" s="1"/>
      <c r="H175" s="18"/>
      <c r="I175" s="18"/>
      <c r="J175" s="18"/>
      <c r="K175" s="49"/>
      <c r="L175" s="50">
        <f t="shared" si="2"/>
        <v>2060000</v>
      </c>
      <c r="M175" s="50">
        <f t="shared" si="3"/>
        <v>2064000</v>
      </c>
      <c r="N175" s="50">
        <f t="shared" si="4"/>
        <v>1362000</v>
      </c>
      <c r="O175" s="50">
        <v>400</v>
      </c>
      <c r="P175" s="50">
        <f t="shared" si="1"/>
        <v>0</v>
      </c>
      <c r="Q175" s="52"/>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row>
    <row r="176" spans="1:58">
      <c r="A176" s="1"/>
      <c r="B176" s="1"/>
      <c r="C176" s="1"/>
      <c r="D176" s="1"/>
      <c r="E176" s="1"/>
      <c r="F176" s="1"/>
      <c r="G176" s="1"/>
      <c r="H176" s="18"/>
      <c r="I176" s="18"/>
      <c r="J176" s="18"/>
      <c r="K176" s="49"/>
      <c r="L176" s="50">
        <f t="shared" si="2"/>
        <v>2064000</v>
      </c>
      <c r="M176" s="50">
        <f t="shared" si="3"/>
        <v>2068000</v>
      </c>
      <c r="N176" s="50">
        <f t="shared" si="4"/>
        <v>1364800</v>
      </c>
      <c r="O176" s="50">
        <v>400</v>
      </c>
      <c r="P176" s="50">
        <f t="shared" si="1"/>
        <v>0</v>
      </c>
      <c r="Q176" s="52"/>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row>
    <row r="177" spans="1:58">
      <c r="A177" s="1"/>
      <c r="B177" s="1"/>
      <c r="C177" s="1"/>
      <c r="D177" s="1"/>
      <c r="E177" s="1"/>
      <c r="F177" s="1"/>
      <c r="G177" s="1"/>
      <c r="H177" s="18"/>
      <c r="I177" s="18"/>
      <c r="J177" s="18"/>
      <c r="K177" s="49"/>
      <c r="L177" s="50">
        <f t="shared" si="2"/>
        <v>2068000</v>
      </c>
      <c r="M177" s="50">
        <f t="shared" si="3"/>
        <v>2072000</v>
      </c>
      <c r="N177" s="50">
        <f t="shared" si="4"/>
        <v>1367600</v>
      </c>
      <c r="O177" s="50">
        <v>400</v>
      </c>
      <c r="P177" s="50">
        <f t="shared" si="1"/>
        <v>0</v>
      </c>
      <c r="Q177" s="52"/>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row>
    <row r="178" spans="1:58">
      <c r="A178" s="1"/>
      <c r="B178" s="1"/>
      <c r="C178" s="1"/>
      <c r="D178" s="1"/>
      <c r="E178" s="1"/>
      <c r="F178" s="1"/>
      <c r="G178" s="1"/>
      <c r="H178" s="18"/>
      <c r="I178" s="18"/>
      <c r="J178" s="18"/>
      <c r="K178" s="49"/>
      <c r="L178" s="50">
        <f t="shared" si="2"/>
        <v>2072000</v>
      </c>
      <c r="M178" s="50">
        <f t="shared" si="3"/>
        <v>2076000</v>
      </c>
      <c r="N178" s="50">
        <f t="shared" ref="N178:N241" si="5">+N177+2400+O178</f>
        <v>1370400</v>
      </c>
      <c r="O178" s="50">
        <v>400</v>
      </c>
      <c r="P178" s="50">
        <f t="shared" si="1"/>
        <v>0</v>
      </c>
      <c r="Q178" s="52"/>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row>
    <row r="179" spans="1:58">
      <c r="A179" s="1"/>
      <c r="B179" s="1"/>
      <c r="C179" s="1"/>
      <c r="D179" s="1"/>
      <c r="E179" s="1"/>
      <c r="F179" s="1"/>
      <c r="G179" s="1"/>
      <c r="H179" s="18"/>
      <c r="I179" s="18"/>
      <c r="J179" s="18"/>
      <c r="K179" s="49"/>
      <c r="L179" s="50">
        <f t="shared" si="2"/>
        <v>2076000</v>
      </c>
      <c r="M179" s="50">
        <f t="shared" si="3"/>
        <v>2080000</v>
      </c>
      <c r="N179" s="50">
        <f t="shared" si="5"/>
        <v>1373200</v>
      </c>
      <c r="O179" s="50">
        <v>400</v>
      </c>
      <c r="P179" s="50">
        <f t="shared" si="1"/>
        <v>0</v>
      </c>
      <c r="Q179" s="52"/>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row>
    <row r="180" spans="1:58">
      <c r="A180" s="1"/>
      <c r="B180" s="1"/>
      <c r="C180" s="1"/>
      <c r="D180" s="1"/>
      <c r="E180" s="1"/>
      <c r="F180" s="1"/>
      <c r="G180" s="1"/>
      <c r="H180" s="18"/>
      <c r="I180" s="18"/>
      <c r="J180" s="18"/>
      <c r="K180" s="49"/>
      <c r="L180" s="50">
        <f t="shared" si="2"/>
        <v>2080000</v>
      </c>
      <c r="M180" s="50">
        <f t="shared" si="3"/>
        <v>2084000</v>
      </c>
      <c r="N180" s="50">
        <f t="shared" si="5"/>
        <v>1376000</v>
      </c>
      <c r="O180" s="50">
        <v>400</v>
      </c>
      <c r="P180" s="50">
        <f t="shared" si="1"/>
        <v>0</v>
      </c>
      <c r="Q180" s="52"/>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row>
    <row r="181" spans="1:58">
      <c r="A181" s="1"/>
      <c r="B181" s="1"/>
      <c r="C181" s="1"/>
      <c r="D181" s="1"/>
      <c r="E181" s="1"/>
      <c r="F181" s="1"/>
      <c r="G181" s="1"/>
      <c r="H181" s="18"/>
      <c r="I181" s="18"/>
      <c r="J181" s="18"/>
      <c r="K181" s="49"/>
      <c r="L181" s="50">
        <f t="shared" si="2"/>
        <v>2084000</v>
      </c>
      <c r="M181" s="50">
        <f t="shared" si="3"/>
        <v>2088000</v>
      </c>
      <c r="N181" s="50">
        <f t="shared" si="5"/>
        <v>1378800</v>
      </c>
      <c r="O181" s="50">
        <v>400</v>
      </c>
      <c r="P181" s="50">
        <f t="shared" si="1"/>
        <v>0</v>
      </c>
      <c r="Q181" s="52"/>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row>
    <row r="182" spans="1:58">
      <c r="A182" s="1"/>
      <c r="B182" s="1"/>
      <c r="C182" s="1"/>
      <c r="D182" s="1"/>
      <c r="E182" s="1"/>
      <c r="F182" s="1"/>
      <c r="G182" s="1"/>
      <c r="H182" s="18"/>
      <c r="I182" s="18"/>
      <c r="J182" s="18"/>
      <c r="K182" s="49"/>
      <c r="L182" s="50">
        <f t="shared" si="2"/>
        <v>2088000</v>
      </c>
      <c r="M182" s="50">
        <f t="shared" si="3"/>
        <v>2092000</v>
      </c>
      <c r="N182" s="50">
        <f t="shared" si="5"/>
        <v>1381600</v>
      </c>
      <c r="O182" s="50">
        <v>400</v>
      </c>
      <c r="P182" s="50">
        <f t="shared" si="1"/>
        <v>0</v>
      </c>
      <c r="Q182" s="52"/>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row>
    <row r="183" spans="1:58">
      <c r="A183" s="1"/>
      <c r="B183" s="1"/>
      <c r="C183" s="1"/>
      <c r="D183" s="1"/>
      <c r="E183" s="1"/>
      <c r="F183" s="1"/>
      <c r="G183" s="1"/>
      <c r="H183" s="18"/>
      <c r="I183" s="18"/>
      <c r="J183" s="18"/>
      <c r="K183" s="49"/>
      <c r="L183" s="50">
        <f t="shared" si="2"/>
        <v>2092000</v>
      </c>
      <c r="M183" s="50">
        <f t="shared" si="3"/>
        <v>2096000</v>
      </c>
      <c r="N183" s="50">
        <f t="shared" si="5"/>
        <v>1384400</v>
      </c>
      <c r="O183" s="50">
        <v>400</v>
      </c>
      <c r="P183" s="50">
        <f t="shared" si="1"/>
        <v>0</v>
      </c>
      <c r="Q183" s="52"/>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row>
    <row r="184" spans="1:58">
      <c r="A184" s="1"/>
      <c r="B184" s="1"/>
      <c r="C184" s="1"/>
      <c r="D184" s="1"/>
      <c r="E184" s="1"/>
      <c r="F184" s="1"/>
      <c r="G184" s="1"/>
      <c r="H184" s="18"/>
      <c r="I184" s="18"/>
      <c r="J184" s="18"/>
      <c r="K184" s="49"/>
      <c r="L184" s="50">
        <f t="shared" si="2"/>
        <v>2096000</v>
      </c>
      <c r="M184" s="50">
        <f t="shared" si="3"/>
        <v>2100000</v>
      </c>
      <c r="N184" s="50">
        <f t="shared" si="5"/>
        <v>1387200</v>
      </c>
      <c r="O184" s="50">
        <v>400</v>
      </c>
      <c r="P184" s="50">
        <f t="shared" si="1"/>
        <v>0</v>
      </c>
      <c r="Q184" s="52"/>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row>
    <row r="185" spans="1:58">
      <c r="A185" s="1"/>
      <c r="B185" s="1"/>
      <c r="C185" s="1"/>
      <c r="D185" s="1"/>
      <c r="E185" s="1"/>
      <c r="F185" s="1"/>
      <c r="G185" s="1"/>
      <c r="H185" s="18"/>
      <c r="I185" s="18"/>
      <c r="J185" s="18"/>
      <c r="K185" s="49"/>
      <c r="L185" s="50">
        <f t="shared" si="2"/>
        <v>2100000</v>
      </c>
      <c r="M185" s="50">
        <f t="shared" si="3"/>
        <v>2104000</v>
      </c>
      <c r="N185" s="50">
        <f t="shared" si="5"/>
        <v>1390000</v>
      </c>
      <c r="O185" s="50">
        <v>400</v>
      </c>
      <c r="P185" s="50">
        <f t="shared" si="1"/>
        <v>0</v>
      </c>
      <c r="Q185" s="52"/>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row>
    <row r="186" spans="1:58">
      <c r="A186" s="1"/>
      <c r="B186" s="1"/>
      <c r="C186" s="1"/>
      <c r="D186" s="1"/>
      <c r="E186" s="1"/>
      <c r="F186" s="1"/>
      <c r="G186" s="1"/>
      <c r="H186" s="18"/>
      <c r="I186" s="18"/>
      <c r="J186" s="18"/>
      <c r="K186" s="49"/>
      <c r="L186" s="50">
        <f t="shared" si="2"/>
        <v>2104000</v>
      </c>
      <c r="M186" s="50">
        <f t="shared" si="3"/>
        <v>2108000</v>
      </c>
      <c r="N186" s="50">
        <f t="shared" si="5"/>
        <v>1392800</v>
      </c>
      <c r="O186" s="50">
        <v>400</v>
      </c>
      <c r="P186" s="50">
        <f t="shared" si="1"/>
        <v>0</v>
      </c>
      <c r="Q186" s="52"/>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row>
    <row r="187" spans="1:58">
      <c r="A187" s="1"/>
      <c r="B187" s="1"/>
      <c r="C187" s="1"/>
      <c r="D187" s="1"/>
      <c r="E187" s="1"/>
      <c r="F187" s="1"/>
      <c r="G187" s="1"/>
      <c r="H187" s="18"/>
      <c r="I187" s="18"/>
      <c r="J187" s="18"/>
      <c r="K187" s="49"/>
      <c r="L187" s="50">
        <f t="shared" si="2"/>
        <v>2108000</v>
      </c>
      <c r="M187" s="50">
        <f t="shared" si="3"/>
        <v>2112000</v>
      </c>
      <c r="N187" s="50">
        <f t="shared" si="5"/>
        <v>1395600</v>
      </c>
      <c r="O187" s="50">
        <v>400</v>
      </c>
      <c r="P187" s="50">
        <f t="shared" si="1"/>
        <v>0</v>
      </c>
      <c r="Q187" s="52"/>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row>
    <row r="188" spans="1:58">
      <c r="A188" s="1"/>
      <c r="B188" s="1"/>
      <c r="C188" s="1"/>
      <c r="D188" s="1"/>
      <c r="E188" s="1"/>
      <c r="F188" s="1"/>
      <c r="G188" s="1"/>
      <c r="H188" s="18"/>
      <c r="I188" s="18"/>
      <c r="J188" s="18"/>
      <c r="K188" s="49"/>
      <c r="L188" s="50">
        <f t="shared" si="2"/>
        <v>2112000</v>
      </c>
      <c r="M188" s="50">
        <f t="shared" si="3"/>
        <v>2116000</v>
      </c>
      <c r="N188" s="50">
        <f t="shared" si="5"/>
        <v>1398400</v>
      </c>
      <c r="O188" s="50">
        <v>400</v>
      </c>
      <c r="P188" s="50">
        <f t="shared" si="1"/>
        <v>0</v>
      </c>
      <c r="Q188" s="52"/>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row>
    <row r="189" spans="1:58">
      <c r="A189" s="1"/>
      <c r="B189" s="1"/>
      <c r="C189" s="1"/>
      <c r="D189" s="1"/>
      <c r="E189" s="1"/>
      <c r="F189" s="1"/>
      <c r="G189" s="1"/>
      <c r="H189" s="18"/>
      <c r="I189" s="18"/>
      <c r="J189" s="18"/>
      <c r="K189" s="49"/>
      <c r="L189" s="50">
        <f t="shared" si="2"/>
        <v>2116000</v>
      </c>
      <c r="M189" s="50">
        <f t="shared" si="3"/>
        <v>2120000</v>
      </c>
      <c r="N189" s="50">
        <f t="shared" si="5"/>
        <v>1401200</v>
      </c>
      <c r="O189" s="50">
        <v>400</v>
      </c>
      <c r="P189" s="50">
        <f t="shared" si="1"/>
        <v>0</v>
      </c>
      <c r="Q189" s="52"/>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row>
    <row r="190" spans="1:58">
      <c r="A190" s="1"/>
      <c r="B190" s="1"/>
      <c r="C190" s="1"/>
      <c r="D190" s="1"/>
      <c r="E190" s="1"/>
      <c r="F190" s="1"/>
      <c r="G190" s="1"/>
      <c r="H190" s="18"/>
      <c r="I190" s="18"/>
      <c r="J190" s="18"/>
      <c r="K190" s="49"/>
      <c r="L190" s="50">
        <f t="shared" si="2"/>
        <v>2120000</v>
      </c>
      <c r="M190" s="50">
        <f t="shared" si="3"/>
        <v>2124000</v>
      </c>
      <c r="N190" s="50">
        <f t="shared" si="5"/>
        <v>1404000</v>
      </c>
      <c r="O190" s="50">
        <v>400</v>
      </c>
      <c r="P190" s="50">
        <f t="shared" si="1"/>
        <v>0</v>
      </c>
      <c r="Q190" s="52"/>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row>
    <row r="191" spans="1:58">
      <c r="A191" s="1"/>
      <c r="B191" s="1"/>
      <c r="C191" s="1"/>
      <c r="D191" s="1"/>
      <c r="E191" s="1"/>
      <c r="F191" s="1"/>
      <c r="G191" s="1"/>
      <c r="H191" s="18"/>
      <c r="I191" s="18"/>
      <c r="J191" s="18"/>
      <c r="K191" s="49"/>
      <c r="L191" s="50">
        <f t="shared" si="2"/>
        <v>2124000</v>
      </c>
      <c r="M191" s="50">
        <f t="shared" si="3"/>
        <v>2128000</v>
      </c>
      <c r="N191" s="50">
        <f t="shared" si="5"/>
        <v>1406800</v>
      </c>
      <c r="O191" s="50">
        <v>400</v>
      </c>
      <c r="P191" s="50">
        <f t="shared" si="1"/>
        <v>0</v>
      </c>
      <c r="Q191" s="52"/>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row>
    <row r="192" spans="1:58">
      <c r="A192" s="1"/>
      <c r="B192" s="1"/>
      <c r="C192" s="1"/>
      <c r="D192" s="1"/>
      <c r="E192" s="1"/>
      <c r="F192" s="1"/>
      <c r="G192" s="1"/>
      <c r="H192" s="18"/>
      <c r="I192" s="18"/>
      <c r="J192" s="18"/>
      <c r="K192" s="49"/>
      <c r="L192" s="50">
        <f t="shared" ref="L192:L255" si="6">+M191</f>
        <v>2128000</v>
      </c>
      <c r="M192" s="50">
        <f t="shared" si="3"/>
        <v>2132000</v>
      </c>
      <c r="N192" s="50">
        <f t="shared" si="5"/>
        <v>1409600</v>
      </c>
      <c r="O192" s="50">
        <v>400</v>
      </c>
      <c r="P192" s="50">
        <f t="shared" ref="P192:P255" si="7">IF(L192&lt;=$Q$132,IF($Q$132&lt;M192,N192,0),0)</f>
        <v>0</v>
      </c>
      <c r="Q192" s="52"/>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row>
    <row r="193" spans="1:58">
      <c r="A193" s="1"/>
      <c r="B193" s="1"/>
      <c r="C193" s="1"/>
      <c r="D193" s="1"/>
      <c r="E193" s="1"/>
      <c r="F193" s="1"/>
      <c r="G193" s="1"/>
      <c r="H193" s="18"/>
      <c r="I193" s="18"/>
      <c r="J193" s="18"/>
      <c r="K193" s="49"/>
      <c r="L193" s="50">
        <f t="shared" si="6"/>
        <v>2132000</v>
      </c>
      <c r="M193" s="50">
        <f t="shared" si="3"/>
        <v>2136000</v>
      </c>
      <c r="N193" s="50">
        <f t="shared" si="5"/>
        <v>1412400</v>
      </c>
      <c r="O193" s="50">
        <v>400</v>
      </c>
      <c r="P193" s="50">
        <f t="shared" si="7"/>
        <v>0</v>
      </c>
      <c r="Q193" s="52"/>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row>
    <row r="194" spans="1:58">
      <c r="A194" s="1"/>
      <c r="B194" s="1"/>
      <c r="C194" s="1"/>
      <c r="D194" s="1"/>
      <c r="E194" s="1"/>
      <c r="F194" s="1"/>
      <c r="G194" s="1"/>
      <c r="H194" s="18"/>
      <c r="I194" s="18"/>
      <c r="J194" s="18"/>
      <c r="K194" s="49"/>
      <c r="L194" s="50">
        <f t="shared" si="6"/>
        <v>2136000</v>
      </c>
      <c r="M194" s="50">
        <f t="shared" si="3"/>
        <v>2140000</v>
      </c>
      <c r="N194" s="50">
        <f t="shared" si="5"/>
        <v>1415200</v>
      </c>
      <c r="O194" s="50">
        <v>400</v>
      </c>
      <c r="P194" s="50">
        <f t="shared" si="7"/>
        <v>0</v>
      </c>
      <c r="Q194" s="52"/>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row>
    <row r="195" spans="1:58">
      <c r="A195" s="1"/>
      <c r="B195" s="1"/>
      <c r="C195" s="1"/>
      <c r="D195" s="1"/>
      <c r="E195" s="1"/>
      <c r="F195" s="1"/>
      <c r="G195" s="1"/>
      <c r="H195" s="18"/>
      <c r="I195" s="18"/>
      <c r="J195" s="18"/>
      <c r="K195" s="49"/>
      <c r="L195" s="50">
        <f t="shared" si="6"/>
        <v>2140000</v>
      </c>
      <c r="M195" s="50">
        <f t="shared" si="3"/>
        <v>2144000</v>
      </c>
      <c r="N195" s="50">
        <f t="shared" si="5"/>
        <v>1418000</v>
      </c>
      <c r="O195" s="50">
        <v>400</v>
      </c>
      <c r="P195" s="50">
        <f t="shared" si="7"/>
        <v>0</v>
      </c>
      <c r="Q195" s="52"/>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row>
    <row r="196" spans="1:58">
      <c r="A196" s="1"/>
      <c r="B196" s="1"/>
      <c r="C196" s="1"/>
      <c r="D196" s="1"/>
      <c r="E196" s="1"/>
      <c r="F196" s="1"/>
      <c r="G196" s="1"/>
      <c r="H196" s="18"/>
      <c r="I196" s="18"/>
      <c r="J196" s="18"/>
      <c r="K196" s="49"/>
      <c r="L196" s="50">
        <f t="shared" si="6"/>
        <v>2144000</v>
      </c>
      <c r="M196" s="50">
        <f t="shared" ref="M196:M259" si="8">+M195+4000</f>
        <v>2148000</v>
      </c>
      <c r="N196" s="50">
        <f t="shared" si="5"/>
        <v>1420800</v>
      </c>
      <c r="O196" s="50">
        <v>400</v>
      </c>
      <c r="P196" s="50">
        <f t="shared" si="7"/>
        <v>0</v>
      </c>
      <c r="Q196" s="52"/>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row>
    <row r="197" spans="1:58">
      <c r="A197" s="1"/>
      <c r="B197" s="1"/>
      <c r="C197" s="1"/>
      <c r="D197" s="1"/>
      <c r="E197" s="1"/>
      <c r="F197" s="1"/>
      <c r="G197" s="1"/>
      <c r="H197" s="18"/>
      <c r="I197" s="18"/>
      <c r="J197" s="18"/>
      <c r="K197" s="49"/>
      <c r="L197" s="50">
        <f t="shared" si="6"/>
        <v>2148000</v>
      </c>
      <c r="M197" s="50">
        <f t="shared" si="8"/>
        <v>2152000</v>
      </c>
      <c r="N197" s="50">
        <f t="shared" si="5"/>
        <v>1423600</v>
      </c>
      <c r="O197" s="50">
        <v>400</v>
      </c>
      <c r="P197" s="50">
        <f t="shared" si="7"/>
        <v>0</v>
      </c>
      <c r="Q197" s="52"/>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row>
    <row r="198" spans="1:58">
      <c r="A198" s="1"/>
      <c r="B198" s="1"/>
      <c r="C198" s="1"/>
      <c r="D198" s="1"/>
      <c r="E198" s="1"/>
      <c r="F198" s="1"/>
      <c r="G198" s="1"/>
      <c r="H198" s="18"/>
      <c r="I198" s="18"/>
      <c r="J198" s="18"/>
      <c r="K198" s="49"/>
      <c r="L198" s="50">
        <f t="shared" si="6"/>
        <v>2152000</v>
      </c>
      <c r="M198" s="50">
        <f t="shared" si="8"/>
        <v>2156000</v>
      </c>
      <c r="N198" s="50">
        <f t="shared" si="5"/>
        <v>1426400</v>
      </c>
      <c r="O198" s="50">
        <v>400</v>
      </c>
      <c r="P198" s="50">
        <f t="shared" si="7"/>
        <v>0</v>
      </c>
      <c r="Q198" s="52"/>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row>
    <row r="199" spans="1:58">
      <c r="A199" s="1"/>
      <c r="B199" s="1"/>
      <c r="C199" s="1"/>
      <c r="D199" s="1"/>
      <c r="E199" s="1"/>
      <c r="F199" s="1"/>
      <c r="G199" s="1"/>
      <c r="H199" s="18"/>
      <c r="I199" s="18"/>
      <c r="J199" s="18"/>
      <c r="K199" s="49"/>
      <c r="L199" s="50">
        <f t="shared" si="6"/>
        <v>2156000</v>
      </c>
      <c r="M199" s="50">
        <f t="shared" si="8"/>
        <v>2160000</v>
      </c>
      <c r="N199" s="50">
        <f t="shared" si="5"/>
        <v>1429200</v>
      </c>
      <c r="O199" s="50">
        <v>400</v>
      </c>
      <c r="P199" s="50">
        <f t="shared" si="7"/>
        <v>0</v>
      </c>
      <c r="Q199" s="52"/>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row>
    <row r="200" spans="1:58">
      <c r="A200" s="1"/>
      <c r="B200" s="1"/>
      <c r="C200" s="1"/>
      <c r="D200" s="1"/>
      <c r="E200" s="1"/>
      <c r="F200" s="1"/>
      <c r="G200" s="1"/>
      <c r="H200" s="18"/>
      <c r="I200" s="18"/>
      <c r="J200" s="18"/>
      <c r="K200" s="49"/>
      <c r="L200" s="50">
        <f t="shared" si="6"/>
        <v>2160000</v>
      </c>
      <c r="M200" s="50">
        <f t="shared" si="8"/>
        <v>2164000</v>
      </c>
      <c r="N200" s="50">
        <f t="shared" si="5"/>
        <v>1432000</v>
      </c>
      <c r="O200" s="50">
        <v>400</v>
      </c>
      <c r="P200" s="50">
        <f t="shared" si="7"/>
        <v>0</v>
      </c>
      <c r="Q200" s="52"/>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row>
    <row r="201" spans="1:58">
      <c r="A201" s="1"/>
      <c r="B201" s="1"/>
      <c r="C201" s="1"/>
      <c r="D201" s="1"/>
      <c r="E201" s="1"/>
      <c r="F201" s="1"/>
      <c r="G201" s="1"/>
      <c r="H201" s="18"/>
      <c r="I201" s="18"/>
      <c r="J201" s="18"/>
      <c r="K201" s="49"/>
      <c r="L201" s="50">
        <f t="shared" si="6"/>
        <v>2164000</v>
      </c>
      <c r="M201" s="50">
        <f t="shared" si="8"/>
        <v>2168000</v>
      </c>
      <c r="N201" s="50">
        <f t="shared" si="5"/>
        <v>1434800</v>
      </c>
      <c r="O201" s="50">
        <v>400</v>
      </c>
      <c r="P201" s="50">
        <f t="shared" si="7"/>
        <v>0</v>
      </c>
      <c r="Q201" s="52"/>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row>
    <row r="202" spans="1:58">
      <c r="A202" s="1"/>
      <c r="B202" s="1"/>
      <c r="C202" s="1"/>
      <c r="D202" s="1"/>
      <c r="E202" s="1"/>
      <c r="F202" s="1"/>
      <c r="G202" s="1"/>
      <c r="H202" s="18"/>
      <c r="I202" s="18"/>
      <c r="J202" s="18"/>
      <c r="K202" s="49"/>
      <c r="L202" s="50">
        <f t="shared" si="6"/>
        <v>2168000</v>
      </c>
      <c r="M202" s="50">
        <f t="shared" si="8"/>
        <v>2172000</v>
      </c>
      <c r="N202" s="50">
        <f t="shared" si="5"/>
        <v>1437600</v>
      </c>
      <c r="O202" s="50">
        <v>400</v>
      </c>
      <c r="P202" s="50">
        <f t="shared" si="7"/>
        <v>0</v>
      </c>
      <c r="Q202" s="52"/>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row>
    <row r="203" spans="1:58">
      <c r="A203" s="1"/>
      <c r="B203" s="1"/>
      <c r="C203" s="1"/>
      <c r="D203" s="1"/>
      <c r="E203" s="1"/>
      <c r="F203" s="1"/>
      <c r="G203" s="1"/>
      <c r="H203" s="18"/>
      <c r="I203" s="18"/>
      <c r="J203" s="18"/>
      <c r="K203" s="49"/>
      <c r="L203" s="50">
        <f t="shared" si="6"/>
        <v>2172000</v>
      </c>
      <c r="M203" s="50">
        <f t="shared" si="8"/>
        <v>2176000</v>
      </c>
      <c r="N203" s="50">
        <f t="shared" si="5"/>
        <v>1440400</v>
      </c>
      <c r="O203" s="50">
        <v>400</v>
      </c>
      <c r="P203" s="50">
        <f t="shared" si="7"/>
        <v>0</v>
      </c>
      <c r="Q203" s="52"/>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row>
    <row r="204" spans="1:58">
      <c r="A204" s="1"/>
      <c r="B204" s="1"/>
      <c r="C204" s="1"/>
      <c r="D204" s="1"/>
      <c r="E204" s="1"/>
      <c r="F204" s="1"/>
      <c r="G204" s="1"/>
      <c r="H204" s="18"/>
      <c r="I204" s="18"/>
      <c r="J204" s="18"/>
      <c r="K204" s="49"/>
      <c r="L204" s="50">
        <f t="shared" si="6"/>
        <v>2176000</v>
      </c>
      <c r="M204" s="50">
        <f t="shared" si="8"/>
        <v>2180000</v>
      </c>
      <c r="N204" s="50">
        <f t="shared" si="5"/>
        <v>1443200</v>
      </c>
      <c r="O204" s="50">
        <v>400</v>
      </c>
      <c r="P204" s="50">
        <f t="shared" si="7"/>
        <v>0</v>
      </c>
      <c r="Q204" s="52"/>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row>
    <row r="205" spans="1:58">
      <c r="A205" s="1"/>
      <c r="B205" s="1"/>
      <c r="C205" s="1"/>
      <c r="D205" s="1"/>
      <c r="E205" s="1"/>
      <c r="F205" s="1"/>
      <c r="G205" s="1"/>
      <c r="H205" s="18"/>
      <c r="I205" s="18"/>
      <c r="J205" s="18"/>
      <c r="K205" s="49"/>
      <c r="L205" s="50">
        <f t="shared" si="6"/>
        <v>2180000</v>
      </c>
      <c r="M205" s="50">
        <f t="shared" si="8"/>
        <v>2184000</v>
      </c>
      <c r="N205" s="50">
        <f t="shared" si="5"/>
        <v>1446000</v>
      </c>
      <c r="O205" s="50">
        <v>400</v>
      </c>
      <c r="P205" s="50">
        <f t="shared" si="7"/>
        <v>0</v>
      </c>
      <c r="Q205" s="52"/>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row>
    <row r="206" spans="1:58">
      <c r="A206" s="1"/>
      <c r="B206" s="1"/>
      <c r="C206" s="1"/>
      <c r="D206" s="1"/>
      <c r="E206" s="1"/>
      <c r="F206" s="1"/>
      <c r="G206" s="1"/>
      <c r="H206" s="18"/>
      <c r="I206" s="18"/>
      <c r="J206" s="18"/>
      <c r="K206" s="49"/>
      <c r="L206" s="50">
        <f t="shared" si="6"/>
        <v>2184000</v>
      </c>
      <c r="M206" s="50">
        <f t="shared" si="8"/>
        <v>2188000</v>
      </c>
      <c r="N206" s="50">
        <f t="shared" si="5"/>
        <v>1448800</v>
      </c>
      <c r="O206" s="50">
        <v>400</v>
      </c>
      <c r="P206" s="50">
        <f t="shared" si="7"/>
        <v>0</v>
      </c>
      <c r="Q206" s="52"/>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row>
    <row r="207" spans="1:58">
      <c r="A207" s="1"/>
      <c r="B207" s="1"/>
      <c r="C207" s="1"/>
      <c r="D207" s="1"/>
      <c r="E207" s="1"/>
      <c r="F207" s="1"/>
      <c r="G207" s="1"/>
      <c r="H207" s="18"/>
      <c r="I207" s="18"/>
      <c r="J207" s="18"/>
      <c r="K207" s="49"/>
      <c r="L207" s="50">
        <f t="shared" si="6"/>
        <v>2188000</v>
      </c>
      <c r="M207" s="50">
        <f t="shared" si="8"/>
        <v>2192000</v>
      </c>
      <c r="N207" s="50">
        <f t="shared" si="5"/>
        <v>1451600</v>
      </c>
      <c r="O207" s="50">
        <v>400</v>
      </c>
      <c r="P207" s="50">
        <f t="shared" si="7"/>
        <v>0</v>
      </c>
      <c r="Q207" s="52"/>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row>
    <row r="208" spans="1:58">
      <c r="A208" s="1"/>
      <c r="B208" s="1"/>
      <c r="C208" s="1"/>
      <c r="D208" s="1"/>
      <c r="E208" s="1"/>
      <c r="F208" s="1"/>
      <c r="G208" s="1"/>
      <c r="H208" s="18"/>
      <c r="I208" s="18"/>
      <c r="J208" s="18"/>
      <c r="K208" s="49"/>
      <c r="L208" s="50">
        <f t="shared" si="6"/>
        <v>2192000</v>
      </c>
      <c r="M208" s="50">
        <f t="shared" si="8"/>
        <v>2196000</v>
      </c>
      <c r="N208" s="50">
        <f t="shared" si="5"/>
        <v>1454400</v>
      </c>
      <c r="O208" s="50">
        <v>400</v>
      </c>
      <c r="P208" s="50">
        <f t="shared" si="7"/>
        <v>0</v>
      </c>
      <c r="Q208" s="52"/>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row>
    <row r="209" spans="1:58">
      <c r="A209" s="1"/>
      <c r="B209" s="1"/>
      <c r="C209" s="1"/>
      <c r="D209" s="1"/>
      <c r="E209" s="1"/>
      <c r="F209" s="1"/>
      <c r="G209" s="1"/>
      <c r="H209" s="18"/>
      <c r="I209" s="18"/>
      <c r="J209" s="18"/>
      <c r="K209" s="49"/>
      <c r="L209" s="50">
        <f t="shared" si="6"/>
        <v>2196000</v>
      </c>
      <c r="M209" s="50">
        <f t="shared" si="8"/>
        <v>2200000</v>
      </c>
      <c r="N209" s="50">
        <f t="shared" si="5"/>
        <v>1457200</v>
      </c>
      <c r="O209" s="50">
        <v>400</v>
      </c>
      <c r="P209" s="50">
        <f t="shared" si="7"/>
        <v>0</v>
      </c>
      <c r="Q209" s="52"/>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row>
    <row r="210" spans="1:58">
      <c r="A210" s="1"/>
      <c r="B210" s="1"/>
      <c r="C210" s="1"/>
      <c r="D210" s="1"/>
      <c r="E210" s="1"/>
      <c r="F210" s="1"/>
      <c r="G210" s="1"/>
      <c r="H210" s="18"/>
      <c r="I210" s="18"/>
      <c r="J210" s="18"/>
      <c r="K210" s="49"/>
      <c r="L210" s="50">
        <f t="shared" si="6"/>
        <v>2200000</v>
      </c>
      <c r="M210" s="50">
        <f t="shared" si="8"/>
        <v>2204000</v>
      </c>
      <c r="N210" s="50">
        <f t="shared" si="5"/>
        <v>1460000</v>
      </c>
      <c r="O210" s="50">
        <v>400</v>
      </c>
      <c r="P210" s="50">
        <f t="shared" si="7"/>
        <v>0</v>
      </c>
      <c r="Q210" s="52"/>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row>
    <row r="211" spans="1:58">
      <c r="A211" s="1"/>
      <c r="B211" s="1"/>
      <c r="C211" s="1"/>
      <c r="D211" s="1"/>
      <c r="E211" s="1"/>
      <c r="F211" s="1"/>
      <c r="G211" s="1"/>
      <c r="H211" s="18"/>
      <c r="I211" s="18"/>
      <c r="J211" s="18"/>
      <c r="K211" s="49"/>
      <c r="L211" s="50">
        <f t="shared" si="6"/>
        <v>2204000</v>
      </c>
      <c r="M211" s="50">
        <f t="shared" si="8"/>
        <v>2208000</v>
      </c>
      <c r="N211" s="50">
        <f t="shared" si="5"/>
        <v>1462800</v>
      </c>
      <c r="O211" s="50">
        <v>400</v>
      </c>
      <c r="P211" s="50">
        <f t="shared" si="7"/>
        <v>0</v>
      </c>
      <c r="Q211" s="52"/>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row>
    <row r="212" spans="1:58">
      <c r="A212" s="1"/>
      <c r="B212" s="1"/>
      <c r="C212" s="1"/>
      <c r="D212" s="1"/>
      <c r="E212" s="1"/>
      <c r="F212" s="1"/>
      <c r="G212" s="1"/>
      <c r="H212" s="18"/>
      <c r="I212" s="18"/>
      <c r="J212" s="18"/>
      <c r="K212" s="49"/>
      <c r="L212" s="50">
        <f t="shared" si="6"/>
        <v>2208000</v>
      </c>
      <c r="M212" s="50">
        <f t="shared" si="8"/>
        <v>2212000</v>
      </c>
      <c r="N212" s="50">
        <f t="shared" si="5"/>
        <v>1465600</v>
      </c>
      <c r="O212" s="50">
        <v>400</v>
      </c>
      <c r="P212" s="50">
        <f t="shared" si="7"/>
        <v>0</v>
      </c>
      <c r="Q212" s="52"/>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row>
    <row r="213" spans="1:58">
      <c r="A213" s="1"/>
      <c r="B213" s="1"/>
      <c r="C213" s="1"/>
      <c r="D213" s="1"/>
      <c r="E213" s="1"/>
      <c r="F213" s="1"/>
      <c r="G213" s="1"/>
      <c r="H213" s="18"/>
      <c r="I213" s="18"/>
      <c r="J213" s="18"/>
      <c r="K213" s="49"/>
      <c r="L213" s="50">
        <f t="shared" si="6"/>
        <v>2212000</v>
      </c>
      <c r="M213" s="50">
        <f t="shared" si="8"/>
        <v>2216000</v>
      </c>
      <c r="N213" s="50">
        <f t="shared" si="5"/>
        <v>1468400</v>
      </c>
      <c r="O213" s="50">
        <v>400</v>
      </c>
      <c r="P213" s="50">
        <f t="shared" si="7"/>
        <v>0</v>
      </c>
      <c r="Q213" s="52"/>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row>
    <row r="214" spans="1:58">
      <c r="A214" s="1"/>
      <c r="B214" s="1"/>
      <c r="C214" s="1"/>
      <c r="D214" s="1"/>
      <c r="E214" s="1"/>
      <c r="F214" s="1"/>
      <c r="G214" s="1"/>
      <c r="H214" s="18"/>
      <c r="I214" s="18"/>
      <c r="J214" s="18"/>
      <c r="K214" s="49"/>
      <c r="L214" s="50">
        <f t="shared" si="6"/>
        <v>2216000</v>
      </c>
      <c r="M214" s="50">
        <f t="shared" si="8"/>
        <v>2220000</v>
      </c>
      <c r="N214" s="50">
        <f t="shared" si="5"/>
        <v>1471200</v>
      </c>
      <c r="O214" s="50">
        <v>400</v>
      </c>
      <c r="P214" s="50">
        <f t="shared" si="7"/>
        <v>0</v>
      </c>
      <c r="Q214" s="52"/>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row>
    <row r="215" spans="1:58">
      <c r="A215" s="1"/>
      <c r="B215" s="1"/>
      <c r="C215" s="1"/>
      <c r="D215" s="1"/>
      <c r="E215" s="1"/>
      <c r="F215" s="1"/>
      <c r="G215" s="1"/>
      <c r="H215" s="18"/>
      <c r="I215" s="18"/>
      <c r="J215" s="18"/>
      <c r="K215" s="49"/>
      <c r="L215" s="50">
        <f t="shared" si="6"/>
        <v>2220000</v>
      </c>
      <c r="M215" s="50">
        <f t="shared" si="8"/>
        <v>2224000</v>
      </c>
      <c r="N215" s="50">
        <f t="shared" si="5"/>
        <v>1474000</v>
      </c>
      <c r="O215" s="50">
        <v>400</v>
      </c>
      <c r="P215" s="50">
        <f t="shared" si="7"/>
        <v>0</v>
      </c>
      <c r="Q215" s="52"/>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row>
    <row r="216" spans="1:58">
      <c r="A216" s="1"/>
      <c r="B216" s="1"/>
      <c r="C216" s="1"/>
      <c r="D216" s="1"/>
      <c r="E216" s="1"/>
      <c r="F216" s="1"/>
      <c r="G216" s="1"/>
      <c r="H216" s="18"/>
      <c r="I216" s="18"/>
      <c r="J216" s="18"/>
      <c r="K216" s="49"/>
      <c r="L216" s="50">
        <f t="shared" si="6"/>
        <v>2224000</v>
      </c>
      <c r="M216" s="50">
        <f t="shared" si="8"/>
        <v>2228000</v>
      </c>
      <c r="N216" s="50">
        <f t="shared" si="5"/>
        <v>1476800</v>
      </c>
      <c r="O216" s="50">
        <v>400</v>
      </c>
      <c r="P216" s="50">
        <f t="shared" si="7"/>
        <v>0</v>
      </c>
      <c r="Q216" s="52"/>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row>
    <row r="217" spans="1:58">
      <c r="A217" s="1"/>
      <c r="B217" s="1"/>
      <c r="C217" s="1"/>
      <c r="D217" s="1"/>
      <c r="E217" s="1"/>
      <c r="F217" s="1"/>
      <c r="G217" s="1"/>
      <c r="H217" s="18"/>
      <c r="I217" s="18"/>
      <c r="J217" s="18"/>
      <c r="K217" s="49"/>
      <c r="L217" s="50">
        <f t="shared" si="6"/>
        <v>2228000</v>
      </c>
      <c r="M217" s="50">
        <f t="shared" si="8"/>
        <v>2232000</v>
      </c>
      <c r="N217" s="50">
        <f t="shared" si="5"/>
        <v>1479600</v>
      </c>
      <c r="O217" s="50">
        <v>400</v>
      </c>
      <c r="P217" s="50">
        <f t="shared" si="7"/>
        <v>0</v>
      </c>
      <c r="Q217" s="52"/>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row>
    <row r="218" spans="1:58">
      <c r="A218" s="1"/>
      <c r="B218" s="1"/>
      <c r="C218" s="1"/>
      <c r="D218" s="1"/>
      <c r="E218" s="1"/>
      <c r="F218" s="1"/>
      <c r="G218" s="1"/>
      <c r="H218" s="18"/>
      <c r="I218" s="18"/>
      <c r="J218" s="18"/>
      <c r="K218" s="49"/>
      <c r="L218" s="50">
        <f t="shared" si="6"/>
        <v>2232000</v>
      </c>
      <c r="M218" s="50">
        <f t="shared" si="8"/>
        <v>2236000</v>
      </c>
      <c r="N218" s="50">
        <f t="shared" si="5"/>
        <v>1482400</v>
      </c>
      <c r="O218" s="50">
        <v>400</v>
      </c>
      <c r="P218" s="50">
        <f t="shared" si="7"/>
        <v>0</v>
      </c>
      <c r="Q218" s="52"/>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row>
    <row r="219" spans="1:58">
      <c r="A219" s="1"/>
      <c r="B219" s="1"/>
      <c r="C219" s="1"/>
      <c r="D219" s="1"/>
      <c r="E219" s="1"/>
      <c r="F219" s="1"/>
      <c r="G219" s="1"/>
      <c r="H219" s="18"/>
      <c r="I219" s="18"/>
      <c r="J219" s="18"/>
      <c r="K219" s="49"/>
      <c r="L219" s="50">
        <f t="shared" si="6"/>
        <v>2236000</v>
      </c>
      <c r="M219" s="50">
        <f t="shared" si="8"/>
        <v>2240000</v>
      </c>
      <c r="N219" s="50">
        <f t="shared" si="5"/>
        <v>1485200</v>
      </c>
      <c r="O219" s="50">
        <v>400</v>
      </c>
      <c r="P219" s="50">
        <f t="shared" si="7"/>
        <v>0</v>
      </c>
      <c r="Q219" s="5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row>
    <row r="220" spans="1:58">
      <c r="A220" s="1"/>
      <c r="B220" s="1"/>
      <c r="C220" s="1"/>
      <c r="D220" s="1"/>
      <c r="E220" s="1"/>
      <c r="F220" s="1"/>
      <c r="G220" s="1"/>
      <c r="H220" s="18"/>
      <c r="I220" s="18"/>
      <c r="J220" s="18"/>
      <c r="K220" s="49"/>
      <c r="L220" s="50">
        <f t="shared" si="6"/>
        <v>2240000</v>
      </c>
      <c r="M220" s="50">
        <f t="shared" si="8"/>
        <v>2244000</v>
      </c>
      <c r="N220" s="50">
        <f t="shared" si="5"/>
        <v>1488000</v>
      </c>
      <c r="O220" s="50">
        <v>400</v>
      </c>
      <c r="P220" s="50">
        <f t="shared" si="7"/>
        <v>0</v>
      </c>
      <c r="Q220" s="5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row>
    <row r="221" spans="1:58">
      <c r="A221" s="1"/>
      <c r="B221" s="1"/>
      <c r="C221" s="1"/>
      <c r="D221" s="1"/>
      <c r="E221" s="1"/>
      <c r="F221" s="1"/>
      <c r="G221" s="1"/>
      <c r="H221" s="18"/>
      <c r="I221" s="18"/>
      <c r="J221" s="18"/>
      <c r="K221" s="49"/>
      <c r="L221" s="50">
        <f t="shared" si="6"/>
        <v>2244000</v>
      </c>
      <c r="M221" s="50">
        <f t="shared" si="8"/>
        <v>2248000</v>
      </c>
      <c r="N221" s="50">
        <f t="shared" si="5"/>
        <v>1490800</v>
      </c>
      <c r="O221" s="50">
        <v>400</v>
      </c>
      <c r="P221" s="50">
        <f t="shared" si="7"/>
        <v>0</v>
      </c>
      <c r="Q221" s="5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row>
    <row r="222" spans="1:58">
      <c r="A222" s="1"/>
      <c r="B222" s="1"/>
      <c r="C222" s="1"/>
      <c r="D222" s="1"/>
      <c r="E222" s="1"/>
      <c r="F222" s="1"/>
      <c r="G222" s="1"/>
      <c r="H222" s="18"/>
      <c r="I222" s="18"/>
      <c r="J222" s="18"/>
      <c r="K222" s="49"/>
      <c r="L222" s="50">
        <f t="shared" si="6"/>
        <v>2248000</v>
      </c>
      <c r="M222" s="50">
        <f t="shared" si="8"/>
        <v>2252000</v>
      </c>
      <c r="N222" s="50">
        <f t="shared" si="5"/>
        <v>1493600</v>
      </c>
      <c r="O222" s="50">
        <v>400</v>
      </c>
      <c r="P222" s="50">
        <f t="shared" si="7"/>
        <v>0</v>
      </c>
      <c r="Q222" s="5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row>
    <row r="223" spans="1:58">
      <c r="A223" s="1"/>
      <c r="B223" s="1"/>
      <c r="C223" s="1"/>
      <c r="D223" s="1"/>
      <c r="E223" s="1"/>
      <c r="F223" s="1"/>
      <c r="G223" s="1"/>
      <c r="H223" s="18"/>
      <c r="I223" s="18"/>
      <c r="J223" s="18"/>
      <c r="K223" s="49"/>
      <c r="L223" s="50">
        <f t="shared" si="6"/>
        <v>2252000</v>
      </c>
      <c r="M223" s="50">
        <f t="shared" si="8"/>
        <v>2256000</v>
      </c>
      <c r="N223" s="50">
        <f t="shared" si="5"/>
        <v>1496400</v>
      </c>
      <c r="O223" s="50">
        <v>400</v>
      </c>
      <c r="P223" s="50">
        <f t="shared" si="7"/>
        <v>0</v>
      </c>
      <c r="Q223" s="5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row>
    <row r="224" spans="1:58">
      <c r="A224" s="1"/>
      <c r="B224" s="1"/>
      <c r="C224" s="1"/>
      <c r="D224" s="1"/>
      <c r="E224" s="1"/>
      <c r="F224" s="1"/>
      <c r="G224" s="1"/>
      <c r="H224" s="18"/>
      <c r="I224" s="18"/>
      <c r="J224" s="18"/>
      <c r="K224" s="49"/>
      <c r="L224" s="50">
        <f t="shared" si="6"/>
        <v>2256000</v>
      </c>
      <c r="M224" s="50">
        <f t="shared" si="8"/>
        <v>2260000</v>
      </c>
      <c r="N224" s="50">
        <f t="shared" si="5"/>
        <v>1499200</v>
      </c>
      <c r="O224" s="50">
        <v>400</v>
      </c>
      <c r="P224" s="50">
        <f t="shared" si="7"/>
        <v>0</v>
      </c>
      <c r="Q224" s="5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row>
    <row r="225" spans="1:58">
      <c r="A225" s="1"/>
      <c r="B225" s="1"/>
      <c r="C225" s="1"/>
      <c r="D225" s="1"/>
      <c r="E225" s="1"/>
      <c r="F225" s="1"/>
      <c r="G225" s="1"/>
      <c r="H225" s="18"/>
      <c r="I225" s="18"/>
      <c r="J225" s="18"/>
      <c r="K225" s="49"/>
      <c r="L225" s="50">
        <f t="shared" si="6"/>
        <v>2260000</v>
      </c>
      <c r="M225" s="50">
        <f t="shared" si="8"/>
        <v>2264000</v>
      </c>
      <c r="N225" s="50">
        <f t="shared" si="5"/>
        <v>1502000</v>
      </c>
      <c r="O225" s="50">
        <v>400</v>
      </c>
      <c r="P225" s="50">
        <f t="shared" si="7"/>
        <v>0</v>
      </c>
      <c r="Q225" s="5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row>
    <row r="226" spans="1:58">
      <c r="A226" s="1"/>
      <c r="B226" s="1"/>
      <c r="C226" s="1"/>
      <c r="D226" s="1"/>
      <c r="E226" s="1"/>
      <c r="F226" s="1"/>
      <c r="G226" s="1"/>
      <c r="H226" s="18"/>
      <c r="I226" s="18"/>
      <c r="J226" s="18"/>
      <c r="K226" s="49"/>
      <c r="L226" s="50">
        <f t="shared" si="6"/>
        <v>2264000</v>
      </c>
      <c r="M226" s="50">
        <f t="shared" si="8"/>
        <v>2268000</v>
      </c>
      <c r="N226" s="50">
        <f t="shared" si="5"/>
        <v>1504800</v>
      </c>
      <c r="O226" s="50">
        <v>400</v>
      </c>
      <c r="P226" s="50">
        <f t="shared" si="7"/>
        <v>0</v>
      </c>
      <c r="Q226" s="5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row>
    <row r="227" spans="1:58">
      <c r="A227" s="1"/>
      <c r="B227" s="1"/>
      <c r="C227" s="1"/>
      <c r="D227" s="1"/>
      <c r="E227" s="1"/>
      <c r="F227" s="1"/>
      <c r="G227" s="1"/>
      <c r="H227" s="18"/>
      <c r="I227" s="18"/>
      <c r="J227" s="18"/>
      <c r="K227" s="49"/>
      <c r="L227" s="50">
        <f t="shared" si="6"/>
        <v>2268000</v>
      </c>
      <c r="M227" s="50">
        <f t="shared" si="8"/>
        <v>2272000</v>
      </c>
      <c r="N227" s="50">
        <f t="shared" si="5"/>
        <v>1507600</v>
      </c>
      <c r="O227" s="50">
        <v>400</v>
      </c>
      <c r="P227" s="50">
        <f t="shared" si="7"/>
        <v>0</v>
      </c>
      <c r="Q227" s="5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row>
    <row r="228" spans="1:58">
      <c r="A228" s="1"/>
      <c r="B228" s="1"/>
      <c r="C228" s="1"/>
      <c r="D228" s="1"/>
      <c r="E228" s="1"/>
      <c r="F228" s="1"/>
      <c r="G228" s="1"/>
      <c r="H228" s="18"/>
      <c r="I228" s="18"/>
      <c r="J228" s="18"/>
      <c r="K228" s="49"/>
      <c r="L228" s="50">
        <f t="shared" si="6"/>
        <v>2272000</v>
      </c>
      <c r="M228" s="50">
        <f t="shared" si="8"/>
        <v>2276000</v>
      </c>
      <c r="N228" s="50">
        <f t="shared" si="5"/>
        <v>1510400</v>
      </c>
      <c r="O228" s="50">
        <v>400</v>
      </c>
      <c r="P228" s="50">
        <f t="shared" si="7"/>
        <v>0</v>
      </c>
      <c r="Q228" s="5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row>
    <row r="229" spans="1:58">
      <c r="A229" s="1"/>
      <c r="B229" s="1"/>
      <c r="C229" s="1"/>
      <c r="D229" s="1"/>
      <c r="E229" s="1"/>
      <c r="F229" s="1"/>
      <c r="G229" s="1"/>
      <c r="K229" s="49"/>
      <c r="L229" s="50">
        <f t="shared" si="6"/>
        <v>2276000</v>
      </c>
      <c r="M229" s="50">
        <f t="shared" si="8"/>
        <v>2280000</v>
      </c>
      <c r="N229" s="50">
        <f t="shared" si="5"/>
        <v>1513200</v>
      </c>
      <c r="O229" s="50">
        <v>400</v>
      </c>
      <c r="P229" s="50">
        <f t="shared" si="7"/>
        <v>0</v>
      </c>
      <c r="Q229" s="5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row>
    <row r="230" spans="1:58">
      <c r="A230" s="1"/>
      <c r="B230" s="1"/>
      <c r="C230" s="1"/>
      <c r="D230" s="1"/>
      <c r="E230" s="1"/>
      <c r="F230" s="1"/>
      <c r="G230" s="1"/>
      <c r="K230" s="49"/>
      <c r="L230" s="50">
        <f t="shared" si="6"/>
        <v>2280000</v>
      </c>
      <c r="M230" s="50">
        <f t="shared" si="8"/>
        <v>2284000</v>
      </c>
      <c r="N230" s="50">
        <f t="shared" si="5"/>
        <v>1516000</v>
      </c>
      <c r="O230" s="50">
        <v>400</v>
      </c>
      <c r="P230" s="50">
        <f t="shared" si="7"/>
        <v>0</v>
      </c>
      <c r="Q230" s="5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row>
    <row r="231" spans="1:58">
      <c r="A231" s="1"/>
      <c r="B231" s="1"/>
      <c r="C231" s="1"/>
      <c r="D231" s="1"/>
      <c r="E231" s="1"/>
      <c r="F231" s="1"/>
      <c r="G231" s="1"/>
      <c r="K231" s="49"/>
      <c r="L231" s="50">
        <f t="shared" si="6"/>
        <v>2284000</v>
      </c>
      <c r="M231" s="50">
        <f t="shared" si="8"/>
        <v>2288000</v>
      </c>
      <c r="N231" s="50">
        <f t="shared" si="5"/>
        <v>1518800</v>
      </c>
      <c r="O231" s="50">
        <v>400</v>
      </c>
      <c r="P231" s="50">
        <f t="shared" si="7"/>
        <v>0</v>
      </c>
      <c r="Q231" s="5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row>
    <row r="232" spans="1:58">
      <c r="A232" s="1"/>
      <c r="B232" s="1"/>
      <c r="C232" s="1"/>
      <c r="D232" s="1"/>
      <c r="E232" s="1"/>
      <c r="F232" s="1"/>
      <c r="G232" s="1"/>
      <c r="K232" s="49"/>
      <c r="L232" s="50">
        <f t="shared" si="6"/>
        <v>2288000</v>
      </c>
      <c r="M232" s="50">
        <f t="shared" si="8"/>
        <v>2292000</v>
      </c>
      <c r="N232" s="50">
        <f t="shared" si="5"/>
        <v>1521600</v>
      </c>
      <c r="O232" s="50">
        <v>400</v>
      </c>
      <c r="P232" s="50">
        <f t="shared" si="7"/>
        <v>0</v>
      </c>
      <c r="Q232" s="5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row>
    <row r="233" spans="1:58">
      <c r="A233" s="1"/>
      <c r="B233" s="1"/>
      <c r="C233" s="1"/>
      <c r="D233" s="1"/>
      <c r="E233" s="1"/>
      <c r="F233" s="1"/>
      <c r="G233" s="1"/>
      <c r="K233" s="49"/>
      <c r="L233" s="50">
        <f t="shared" si="6"/>
        <v>2292000</v>
      </c>
      <c r="M233" s="50">
        <f t="shared" si="8"/>
        <v>2296000</v>
      </c>
      <c r="N233" s="50">
        <f t="shared" si="5"/>
        <v>1524400</v>
      </c>
      <c r="O233" s="50">
        <v>400</v>
      </c>
      <c r="P233" s="50">
        <f t="shared" si="7"/>
        <v>0</v>
      </c>
      <c r="Q233" s="5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row>
    <row r="234" spans="1:58">
      <c r="A234" s="1"/>
      <c r="B234" s="1"/>
      <c r="C234" s="1"/>
      <c r="D234" s="1"/>
      <c r="E234" s="1"/>
      <c r="F234" s="1"/>
      <c r="G234" s="1"/>
      <c r="K234" s="49"/>
      <c r="L234" s="50">
        <f t="shared" si="6"/>
        <v>2296000</v>
      </c>
      <c r="M234" s="50">
        <f t="shared" si="8"/>
        <v>2300000</v>
      </c>
      <c r="N234" s="50">
        <f t="shared" si="5"/>
        <v>1527200</v>
      </c>
      <c r="O234" s="50">
        <v>400</v>
      </c>
      <c r="P234" s="50">
        <f t="shared" si="7"/>
        <v>0</v>
      </c>
      <c r="Q234" s="5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row>
    <row r="235" spans="1:58">
      <c r="A235" s="1"/>
      <c r="B235" s="1"/>
      <c r="C235" s="1"/>
      <c r="D235" s="1"/>
      <c r="E235" s="1"/>
      <c r="F235" s="1"/>
      <c r="G235" s="1"/>
      <c r="K235" s="49"/>
      <c r="L235" s="50">
        <f t="shared" si="6"/>
        <v>2300000</v>
      </c>
      <c r="M235" s="50">
        <f t="shared" si="8"/>
        <v>2304000</v>
      </c>
      <c r="N235" s="50">
        <f t="shared" si="5"/>
        <v>1530000</v>
      </c>
      <c r="O235" s="50">
        <v>400</v>
      </c>
      <c r="P235" s="50">
        <f t="shared" si="7"/>
        <v>0</v>
      </c>
      <c r="Q235" s="5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row>
    <row r="236" spans="1:58">
      <c r="A236" s="1"/>
      <c r="B236" s="1"/>
      <c r="C236" s="1"/>
      <c r="D236" s="1"/>
      <c r="E236" s="1"/>
      <c r="F236" s="1"/>
      <c r="G236" s="1"/>
      <c r="K236" s="49"/>
      <c r="L236" s="50">
        <f t="shared" si="6"/>
        <v>2304000</v>
      </c>
      <c r="M236" s="50">
        <f t="shared" si="8"/>
        <v>2308000</v>
      </c>
      <c r="N236" s="50">
        <f t="shared" si="5"/>
        <v>1532800</v>
      </c>
      <c r="O236" s="50">
        <v>400</v>
      </c>
      <c r="P236" s="50">
        <f t="shared" si="7"/>
        <v>0</v>
      </c>
      <c r="Q236" s="5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row>
    <row r="237" spans="1:58">
      <c r="A237" s="1"/>
      <c r="B237" s="1"/>
      <c r="C237" s="1"/>
      <c r="D237" s="1"/>
      <c r="E237" s="1"/>
      <c r="F237" s="1"/>
      <c r="G237" s="1"/>
      <c r="K237" s="49"/>
      <c r="L237" s="50">
        <f t="shared" si="6"/>
        <v>2308000</v>
      </c>
      <c r="M237" s="50">
        <f t="shared" si="8"/>
        <v>2312000</v>
      </c>
      <c r="N237" s="50">
        <f t="shared" si="5"/>
        <v>1535600</v>
      </c>
      <c r="O237" s="50">
        <v>400</v>
      </c>
      <c r="P237" s="50">
        <f t="shared" si="7"/>
        <v>0</v>
      </c>
      <c r="Q237" s="5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row>
    <row r="238" spans="1:58">
      <c r="A238" s="1"/>
      <c r="B238" s="1"/>
      <c r="C238" s="1"/>
      <c r="D238" s="1"/>
      <c r="E238" s="1"/>
      <c r="F238" s="1"/>
      <c r="G238" s="1"/>
      <c r="K238" s="49"/>
      <c r="L238" s="50">
        <f t="shared" si="6"/>
        <v>2312000</v>
      </c>
      <c r="M238" s="50">
        <f t="shared" si="8"/>
        <v>2316000</v>
      </c>
      <c r="N238" s="50">
        <f t="shared" si="5"/>
        <v>1538400</v>
      </c>
      <c r="O238" s="50">
        <v>400</v>
      </c>
      <c r="P238" s="50">
        <f t="shared" si="7"/>
        <v>0</v>
      </c>
      <c r="Q238" s="5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row>
    <row r="239" spans="1:58">
      <c r="A239" s="1"/>
      <c r="B239" s="1"/>
      <c r="C239" s="1"/>
      <c r="D239" s="1"/>
      <c r="E239" s="1"/>
      <c r="F239" s="1"/>
      <c r="G239" s="1"/>
      <c r="K239" s="49"/>
      <c r="L239" s="50">
        <f t="shared" si="6"/>
        <v>2316000</v>
      </c>
      <c r="M239" s="50">
        <f t="shared" si="8"/>
        <v>2320000</v>
      </c>
      <c r="N239" s="50">
        <f t="shared" si="5"/>
        <v>1541200</v>
      </c>
      <c r="O239" s="50">
        <v>400</v>
      </c>
      <c r="P239" s="50">
        <f t="shared" si="7"/>
        <v>0</v>
      </c>
      <c r="Q239" s="5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row>
    <row r="240" spans="1:58">
      <c r="A240" s="1"/>
      <c r="B240" s="1"/>
      <c r="C240" s="1"/>
      <c r="D240" s="1"/>
      <c r="E240" s="1"/>
      <c r="F240" s="1"/>
      <c r="G240" s="1"/>
      <c r="K240" s="49"/>
      <c r="L240" s="50">
        <f t="shared" si="6"/>
        <v>2320000</v>
      </c>
      <c r="M240" s="50">
        <f t="shared" si="8"/>
        <v>2324000</v>
      </c>
      <c r="N240" s="50">
        <f t="shared" si="5"/>
        <v>1544000</v>
      </c>
      <c r="O240" s="50">
        <v>400</v>
      </c>
      <c r="P240" s="50">
        <f t="shared" si="7"/>
        <v>0</v>
      </c>
      <c r="Q240" s="5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row>
    <row r="241" spans="1:58">
      <c r="A241" s="1"/>
      <c r="B241" s="1"/>
      <c r="C241" s="1"/>
      <c r="D241" s="1"/>
      <c r="E241" s="1"/>
      <c r="F241" s="1"/>
      <c r="G241" s="1"/>
      <c r="K241" s="49"/>
      <c r="L241" s="50">
        <f t="shared" si="6"/>
        <v>2324000</v>
      </c>
      <c r="M241" s="50">
        <f t="shared" si="8"/>
        <v>2328000</v>
      </c>
      <c r="N241" s="50">
        <f t="shared" si="5"/>
        <v>1546800</v>
      </c>
      <c r="O241" s="50">
        <v>400</v>
      </c>
      <c r="P241" s="50">
        <f t="shared" si="7"/>
        <v>0</v>
      </c>
      <c r="Q241" s="5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row>
    <row r="242" spans="1:58">
      <c r="A242" s="1"/>
      <c r="B242" s="1"/>
      <c r="C242" s="1"/>
      <c r="D242" s="1"/>
      <c r="E242" s="1"/>
      <c r="F242" s="1"/>
      <c r="G242" s="1"/>
      <c r="K242" s="49"/>
      <c r="L242" s="50">
        <f t="shared" si="6"/>
        <v>2328000</v>
      </c>
      <c r="M242" s="50">
        <f t="shared" si="8"/>
        <v>2332000</v>
      </c>
      <c r="N242" s="50">
        <f t="shared" ref="N242:N305" si="9">+N241+2400+O242</f>
        <v>1549600</v>
      </c>
      <c r="O242" s="50">
        <v>400</v>
      </c>
      <c r="P242" s="50">
        <f t="shared" si="7"/>
        <v>0</v>
      </c>
      <c r="Q242" s="5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row>
    <row r="243" spans="1:58">
      <c r="A243" s="1"/>
      <c r="B243" s="1"/>
      <c r="C243" s="1"/>
      <c r="D243" s="1"/>
      <c r="E243" s="1"/>
      <c r="F243" s="1"/>
      <c r="G243" s="1"/>
      <c r="K243" s="49"/>
      <c r="L243" s="50">
        <f t="shared" si="6"/>
        <v>2332000</v>
      </c>
      <c r="M243" s="50">
        <f t="shared" si="8"/>
        <v>2336000</v>
      </c>
      <c r="N243" s="50">
        <f t="shared" si="9"/>
        <v>1552400</v>
      </c>
      <c r="O243" s="50">
        <v>400</v>
      </c>
      <c r="P243" s="50">
        <f t="shared" si="7"/>
        <v>0</v>
      </c>
      <c r="Q243" s="5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row>
    <row r="244" spans="1:58">
      <c r="A244" s="1"/>
      <c r="B244" s="1"/>
      <c r="C244" s="1"/>
      <c r="D244" s="1"/>
      <c r="E244" s="1"/>
      <c r="F244" s="1"/>
      <c r="G244" s="1"/>
      <c r="K244" s="49"/>
      <c r="L244" s="50">
        <f t="shared" si="6"/>
        <v>2336000</v>
      </c>
      <c r="M244" s="50">
        <f t="shared" si="8"/>
        <v>2340000</v>
      </c>
      <c r="N244" s="50">
        <f t="shared" si="9"/>
        <v>1555200</v>
      </c>
      <c r="O244" s="50">
        <v>400</v>
      </c>
      <c r="P244" s="50">
        <f t="shared" si="7"/>
        <v>0</v>
      </c>
      <c r="Q244" s="5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row>
    <row r="245" spans="1:58">
      <c r="A245" s="1"/>
      <c r="B245" s="1"/>
      <c r="C245" s="1"/>
      <c r="D245" s="1"/>
      <c r="E245" s="1"/>
      <c r="F245" s="1"/>
      <c r="G245" s="1"/>
      <c r="K245" s="49"/>
      <c r="L245" s="50">
        <f t="shared" si="6"/>
        <v>2340000</v>
      </c>
      <c r="M245" s="50">
        <f t="shared" si="8"/>
        <v>2344000</v>
      </c>
      <c r="N245" s="50">
        <f t="shared" si="9"/>
        <v>1558000</v>
      </c>
      <c r="O245" s="50">
        <v>400</v>
      </c>
      <c r="P245" s="50">
        <f t="shared" si="7"/>
        <v>0</v>
      </c>
      <c r="Q245" s="5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row>
    <row r="246" spans="1:58">
      <c r="A246" s="1"/>
      <c r="B246" s="1"/>
      <c r="C246" s="1"/>
      <c r="D246" s="1"/>
      <c r="E246" s="1"/>
      <c r="F246" s="1"/>
      <c r="G246" s="1"/>
      <c r="K246" s="49"/>
      <c r="L246" s="50">
        <f t="shared" si="6"/>
        <v>2344000</v>
      </c>
      <c r="M246" s="50">
        <f t="shared" si="8"/>
        <v>2348000</v>
      </c>
      <c r="N246" s="50">
        <f t="shared" si="9"/>
        <v>1560800</v>
      </c>
      <c r="O246" s="50">
        <v>400</v>
      </c>
      <c r="P246" s="50">
        <f t="shared" si="7"/>
        <v>0</v>
      </c>
      <c r="Q246" s="5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row>
    <row r="247" spans="1:58">
      <c r="A247" s="1"/>
      <c r="B247" s="1"/>
      <c r="C247" s="1"/>
      <c r="D247" s="1"/>
      <c r="E247" s="1"/>
      <c r="F247" s="1"/>
      <c r="G247" s="1"/>
      <c r="K247" s="49"/>
      <c r="L247" s="50">
        <f t="shared" si="6"/>
        <v>2348000</v>
      </c>
      <c r="M247" s="50">
        <f t="shared" si="8"/>
        <v>2352000</v>
      </c>
      <c r="N247" s="50">
        <f t="shared" si="9"/>
        <v>1563600</v>
      </c>
      <c r="O247" s="50">
        <v>400</v>
      </c>
      <c r="P247" s="50">
        <f t="shared" si="7"/>
        <v>0</v>
      </c>
      <c r="Q247" s="5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row>
    <row r="248" spans="1:58">
      <c r="A248" s="1"/>
      <c r="B248" s="1"/>
      <c r="C248" s="1"/>
      <c r="D248" s="1"/>
      <c r="E248" s="1"/>
      <c r="F248" s="1"/>
      <c r="G248" s="1"/>
      <c r="K248" s="49"/>
      <c r="L248" s="50">
        <f t="shared" si="6"/>
        <v>2352000</v>
      </c>
      <c r="M248" s="50">
        <f t="shared" si="8"/>
        <v>2356000</v>
      </c>
      <c r="N248" s="50">
        <f t="shared" si="9"/>
        <v>1566400</v>
      </c>
      <c r="O248" s="50">
        <v>400</v>
      </c>
      <c r="P248" s="50">
        <f t="shared" si="7"/>
        <v>0</v>
      </c>
      <c r="Q248" s="5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row>
    <row r="249" spans="1:58">
      <c r="A249" s="1"/>
      <c r="B249" s="1"/>
      <c r="C249" s="1"/>
      <c r="D249" s="1"/>
      <c r="E249" s="1"/>
      <c r="F249" s="1"/>
      <c r="G249" s="1"/>
      <c r="K249" s="49"/>
      <c r="L249" s="50">
        <f t="shared" si="6"/>
        <v>2356000</v>
      </c>
      <c r="M249" s="50">
        <f t="shared" si="8"/>
        <v>2360000</v>
      </c>
      <c r="N249" s="50">
        <f t="shared" si="9"/>
        <v>1569200</v>
      </c>
      <c r="O249" s="50">
        <v>400</v>
      </c>
      <c r="P249" s="50">
        <f t="shared" si="7"/>
        <v>0</v>
      </c>
      <c r="Q249" s="5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row>
    <row r="250" spans="1:58">
      <c r="A250" s="1"/>
      <c r="B250" s="1"/>
      <c r="C250" s="1"/>
      <c r="D250" s="1"/>
      <c r="E250" s="1"/>
      <c r="F250" s="1"/>
      <c r="G250" s="1"/>
      <c r="K250" s="49"/>
      <c r="L250" s="50">
        <f t="shared" si="6"/>
        <v>2360000</v>
      </c>
      <c r="M250" s="50">
        <f t="shared" si="8"/>
        <v>2364000</v>
      </c>
      <c r="N250" s="50">
        <f t="shared" si="9"/>
        <v>1572000</v>
      </c>
      <c r="O250" s="50">
        <v>400</v>
      </c>
      <c r="P250" s="50">
        <f t="shared" si="7"/>
        <v>0</v>
      </c>
      <c r="Q250" s="5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row>
    <row r="251" spans="1:58">
      <c r="A251" s="1"/>
      <c r="B251" s="1"/>
      <c r="C251" s="1"/>
      <c r="D251" s="1"/>
      <c r="E251" s="1"/>
      <c r="F251" s="1"/>
      <c r="G251" s="1"/>
      <c r="K251" s="49"/>
      <c r="L251" s="50">
        <f t="shared" si="6"/>
        <v>2364000</v>
      </c>
      <c r="M251" s="50">
        <f t="shared" si="8"/>
        <v>2368000</v>
      </c>
      <c r="N251" s="50">
        <f t="shared" si="9"/>
        <v>1574800</v>
      </c>
      <c r="O251" s="50">
        <v>400</v>
      </c>
      <c r="P251" s="50">
        <f t="shared" si="7"/>
        <v>0</v>
      </c>
      <c r="Q251" s="5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row>
    <row r="252" spans="1:58">
      <c r="A252" s="1"/>
      <c r="B252" s="1"/>
      <c r="C252" s="1"/>
      <c r="D252" s="1"/>
      <c r="E252" s="1"/>
      <c r="F252" s="1"/>
      <c r="G252" s="1"/>
      <c r="K252" s="49"/>
      <c r="L252" s="50">
        <f t="shared" si="6"/>
        <v>2368000</v>
      </c>
      <c r="M252" s="50">
        <f t="shared" si="8"/>
        <v>2372000</v>
      </c>
      <c r="N252" s="50">
        <f t="shared" si="9"/>
        <v>1577600</v>
      </c>
      <c r="O252" s="50">
        <v>400</v>
      </c>
      <c r="P252" s="50">
        <f t="shared" si="7"/>
        <v>0</v>
      </c>
      <c r="Q252" s="5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row>
    <row r="253" spans="1:58">
      <c r="A253" s="1"/>
      <c r="B253" s="1"/>
      <c r="C253" s="1"/>
      <c r="D253" s="1"/>
      <c r="E253" s="1"/>
      <c r="F253" s="1"/>
      <c r="G253" s="1"/>
      <c r="K253" s="49"/>
      <c r="L253" s="50">
        <f t="shared" si="6"/>
        <v>2372000</v>
      </c>
      <c r="M253" s="50">
        <f t="shared" si="8"/>
        <v>2376000</v>
      </c>
      <c r="N253" s="50">
        <f t="shared" si="9"/>
        <v>1580400</v>
      </c>
      <c r="O253" s="50">
        <v>400</v>
      </c>
      <c r="P253" s="50">
        <f t="shared" si="7"/>
        <v>0</v>
      </c>
      <c r="Q253" s="5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row>
    <row r="254" spans="1:58">
      <c r="A254" s="1"/>
      <c r="B254" s="1"/>
      <c r="C254" s="1"/>
      <c r="D254" s="1"/>
      <c r="E254" s="1"/>
      <c r="F254" s="1"/>
      <c r="G254" s="1"/>
      <c r="K254" s="49"/>
      <c r="L254" s="50">
        <f t="shared" si="6"/>
        <v>2376000</v>
      </c>
      <c r="M254" s="50">
        <f t="shared" si="8"/>
        <v>2380000</v>
      </c>
      <c r="N254" s="50">
        <f t="shared" si="9"/>
        <v>1583200</v>
      </c>
      <c r="O254" s="50">
        <v>400</v>
      </c>
      <c r="P254" s="50">
        <f t="shared" si="7"/>
        <v>0</v>
      </c>
      <c r="Q254" s="5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row>
    <row r="255" spans="1:58">
      <c r="A255" s="1"/>
      <c r="B255" s="1"/>
      <c r="C255" s="1"/>
      <c r="D255" s="1"/>
      <c r="E255" s="1"/>
      <c r="F255" s="1"/>
      <c r="G255" s="1"/>
      <c r="K255" s="49"/>
      <c r="L255" s="50">
        <f t="shared" si="6"/>
        <v>2380000</v>
      </c>
      <c r="M255" s="50">
        <f t="shared" si="8"/>
        <v>2384000</v>
      </c>
      <c r="N255" s="50">
        <f t="shared" si="9"/>
        <v>1586000</v>
      </c>
      <c r="O255" s="50">
        <v>400</v>
      </c>
      <c r="P255" s="50">
        <f t="shared" si="7"/>
        <v>0</v>
      </c>
      <c r="Q255" s="5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row>
    <row r="256" spans="1:58">
      <c r="A256" s="1"/>
      <c r="B256" s="1"/>
      <c r="C256" s="1"/>
      <c r="D256" s="1"/>
      <c r="E256" s="1"/>
      <c r="F256" s="1"/>
      <c r="G256" s="1"/>
      <c r="K256" s="49"/>
      <c r="L256" s="50">
        <f t="shared" ref="L256:L319" si="10">+M255</f>
        <v>2384000</v>
      </c>
      <c r="M256" s="50">
        <f t="shared" si="8"/>
        <v>2388000</v>
      </c>
      <c r="N256" s="50">
        <f t="shared" si="9"/>
        <v>1588800</v>
      </c>
      <c r="O256" s="50">
        <v>400</v>
      </c>
      <c r="P256" s="50">
        <f t="shared" ref="P256:P319" si="11">IF(L256&lt;=$Q$132,IF($Q$132&lt;M256,N256,0),0)</f>
        <v>0</v>
      </c>
      <c r="Q256" s="5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row>
    <row r="257" spans="1:58">
      <c r="A257" s="1"/>
      <c r="B257" s="1"/>
      <c r="C257" s="1"/>
      <c r="D257" s="1"/>
      <c r="E257" s="1"/>
      <c r="F257" s="1"/>
      <c r="G257" s="1"/>
      <c r="K257" s="49"/>
      <c r="L257" s="50">
        <f t="shared" si="10"/>
        <v>2388000</v>
      </c>
      <c r="M257" s="50">
        <f t="shared" si="8"/>
        <v>2392000</v>
      </c>
      <c r="N257" s="50">
        <f t="shared" si="9"/>
        <v>1591600</v>
      </c>
      <c r="O257" s="50">
        <v>400</v>
      </c>
      <c r="P257" s="50">
        <f t="shared" si="11"/>
        <v>0</v>
      </c>
      <c r="Q257" s="5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row>
    <row r="258" spans="1:58">
      <c r="A258" s="1"/>
      <c r="B258" s="1"/>
      <c r="C258" s="1"/>
      <c r="D258" s="1"/>
      <c r="E258" s="1"/>
      <c r="F258" s="1"/>
      <c r="G258" s="1"/>
      <c r="K258" s="49"/>
      <c r="L258" s="50">
        <f t="shared" si="10"/>
        <v>2392000</v>
      </c>
      <c r="M258" s="50">
        <f t="shared" si="8"/>
        <v>2396000</v>
      </c>
      <c r="N258" s="50">
        <f t="shared" si="9"/>
        <v>1594400</v>
      </c>
      <c r="O258" s="50">
        <v>400</v>
      </c>
      <c r="P258" s="50">
        <f t="shared" si="11"/>
        <v>0</v>
      </c>
      <c r="Q258" s="5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row>
    <row r="259" spans="1:58">
      <c r="A259" s="1"/>
      <c r="B259" s="1"/>
      <c r="C259" s="1"/>
      <c r="D259" s="1"/>
      <c r="E259" s="1"/>
      <c r="F259" s="1"/>
      <c r="G259" s="1"/>
      <c r="K259" s="49"/>
      <c r="L259" s="50">
        <f t="shared" si="10"/>
        <v>2396000</v>
      </c>
      <c r="M259" s="50">
        <f t="shared" si="8"/>
        <v>2400000</v>
      </c>
      <c r="N259" s="50">
        <f t="shared" si="9"/>
        <v>1597200</v>
      </c>
      <c r="O259" s="50">
        <v>400</v>
      </c>
      <c r="P259" s="50">
        <f t="shared" si="11"/>
        <v>0</v>
      </c>
      <c r="Q259" s="5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row>
    <row r="260" spans="1:58">
      <c r="A260" s="1"/>
      <c r="B260" s="1"/>
      <c r="C260" s="1"/>
      <c r="D260" s="1"/>
      <c r="E260" s="1"/>
      <c r="F260" s="1"/>
      <c r="G260" s="1"/>
      <c r="K260" s="49"/>
      <c r="L260" s="50">
        <f t="shared" si="10"/>
        <v>2400000</v>
      </c>
      <c r="M260" s="50">
        <f t="shared" ref="M260:M323" si="12">+M259+4000</f>
        <v>2404000</v>
      </c>
      <c r="N260" s="50">
        <f t="shared" si="9"/>
        <v>1600000</v>
      </c>
      <c r="O260" s="50">
        <v>400</v>
      </c>
      <c r="P260" s="50">
        <f t="shared" si="11"/>
        <v>0</v>
      </c>
      <c r="Q260" s="5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row>
    <row r="261" spans="1:58">
      <c r="A261" s="1"/>
      <c r="B261" s="1"/>
      <c r="C261" s="1"/>
      <c r="D261" s="1"/>
      <c r="E261" s="1"/>
      <c r="F261" s="1"/>
      <c r="G261" s="1"/>
      <c r="K261" s="49"/>
      <c r="L261" s="50">
        <f t="shared" si="10"/>
        <v>2404000</v>
      </c>
      <c r="M261" s="50">
        <f t="shared" si="12"/>
        <v>2408000</v>
      </c>
      <c r="N261" s="50">
        <f t="shared" si="9"/>
        <v>1602800</v>
      </c>
      <c r="O261" s="50">
        <v>400</v>
      </c>
      <c r="P261" s="50">
        <f t="shared" si="11"/>
        <v>0</v>
      </c>
      <c r="Q261" s="5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row>
    <row r="262" spans="1:58">
      <c r="A262" s="1"/>
      <c r="B262" s="1"/>
      <c r="C262" s="1"/>
      <c r="D262" s="1"/>
      <c r="E262" s="1"/>
      <c r="F262" s="1"/>
      <c r="G262" s="1"/>
      <c r="K262" s="49"/>
      <c r="L262" s="50">
        <f t="shared" si="10"/>
        <v>2408000</v>
      </c>
      <c r="M262" s="50">
        <f t="shared" si="12"/>
        <v>2412000</v>
      </c>
      <c r="N262" s="50">
        <f t="shared" si="9"/>
        <v>1605600</v>
      </c>
      <c r="O262" s="50">
        <v>400</v>
      </c>
      <c r="P262" s="50">
        <f t="shared" si="11"/>
        <v>0</v>
      </c>
      <c r="Q262" s="5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row>
    <row r="263" spans="1:58">
      <c r="A263" s="1"/>
      <c r="B263" s="1"/>
      <c r="C263" s="1"/>
      <c r="D263" s="1"/>
      <c r="E263" s="1"/>
      <c r="F263" s="1"/>
      <c r="G263" s="1"/>
      <c r="K263" s="49"/>
      <c r="L263" s="50">
        <f t="shared" si="10"/>
        <v>2412000</v>
      </c>
      <c r="M263" s="50">
        <f t="shared" si="12"/>
        <v>2416000</v>
      </c>
      <c r="N263" s="50">
        <f t="shared" si="9"/>
        <v>1608400</v>
      </c>
      <c r="O263" s="50">
        <v>400</v>
      </c>
      <c r="P263" s="50">
        <f t="shared" si="11"/>
        <v>0</v>
      </c>
      <c r="Q263" s="5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row>
    <row r="264" spans="1:58">
      <c r="A264" s="1"/>
      <c r="B264" s="1"/>
      <c r="C264" s="1"/>
      <c r="D264" s="1"/>
      <c r="E264" s="1"/>
      <c r="F264" s="1"/>
      <c r="G264" s="1"/>
      <c r="K264" s="49"/>
      <c r="L264" s="50">
        <f t="shared" si="10"/>
        <v>2416000</v>
      </c>
      <c r="M264" s="50">
        <f t="shared" si="12"/>
        <v>2420000</v>
      </c>
      <c r="N264" s="50">
        <f t="shared" si="9"/>
        <v>1611200</v>
      </c>
      <c r="O264" s="50">
        <v>400</v>
      </c>
      <c r="P264" s="50">
        <f t="shared" si="11"/>
        <v>0</v>
      </c>
      <c r="Q264" s="5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row>
    <row r="265" spans="1:58">
      <c r="A265" s="1"/>
      <c r="B265" s="1"/>
      <c r="C265" s="1"/>
      <c r="D265" s="1"/>
      <c r="E265" s="1"/>
      <c r="F265" s="1"/>
      <c r="G265" s="1"/>
      <c r="K265" s="49"/>
      <c r="L265" s="50">
        <f t="shared" si="10"/>
        <v>2420000</v>
      </c>
      <c r="M265" s="50">
        <f t="shared" si="12"/>
        <v>2424000</v>
      </c>
      <c r="N265" s="50">
        <f t="shared" si="9"/>
        <v>1614000</v>
      </c>
      <c r="O265" s="50">
        <v>400</v>
      </c>
      <c r="P265" s="50">
        <f t="shared" si="11"/>
        <v>0</v>
      </c>
      <c r="Q265" s="5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row>
    <row r="266" spans="1:58">
      <c r="A266" s="1"/>
      <c r="B266" s="1"/>
      <c r="C266" s="1"/>
      <c r="D266" s="1"/>
      <c r="E266" s="1"/>
      <c r="F266" s="1"/>
      <c r="G266" s="1"/>
      <c r="K266" s="49"/>
      <c r="L266" s="50">
        <f t="shared" si="10"/>
        <v>2424000</v>
      </c>
      <c r="M266" s="50">
        <f t="shared" si="12"/>
        <v>2428000</v>
      </c>
      <c r="N266" s="50">
        <f t="shared" si="9"/>
        <v>1616800</v>
      </c>
      <c r="O266" s="50">
        <v>400</v>
      </c>
      <c r="P266" s="50">
        <f t="shared" si="11"/>
        <v>0</v>
      </c>
      <c r="Q266" s="5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row>
    <row r="267" spans="1:58">
      <c r="A267" s="1"/>
      <c r="B267" s="1"/>
      <c r="C267" s="1"/>
      <c r="D267" s="1"/>
      <c r="E267" s="1"/>
      <c r="F267" s="1"/>
      <c r="G267" s="1"/>
      <c r="K267" s="49"/>
      <c r="L267" s="50">
        <f t="shared" si="10"/>
        <v>2428000</v>
      </c>
      <c r="M267" s="50">
        <f t="shared" si="12"/>
        <v>2432000</v>
      </c>
      <c r="N267" s="50">
        <f t="shared" si="9"/>
        <v>1619600</v>
      </c>
      <c r="O267" s="50">
        <v>400</v>
      </c>
      <c r="P267" s="50">
        <f t="shared" si="11"/>
        <v>0</v>
      </c>
      <c r="Q267" s="5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row>
    <row r="268" spans="1:58">
      <c r="A268" s="1"/>
      <c r="B268" s="1"/>
      <c r="C268" s="1"/>
      <c r="D268" s="1"/>
      <c r="E268" s="1"/>
      <c r="F268" s="1"/>
      <c r="G268" s="1"/>
      <c r="K268" s="49"/>
      <c r="L268" s="50">
        <f t="shared" si="10"/>
        <v>2432000</v>
      </c>
      <c r="M268" s="50">
        <f t="shared" si="12"/>
        <v>2436000</v>
      </c>
      <c r="N268" s="50">
        <f t="shared" si="9"/>
        <v>1622400</v>
      </c>
      <c r="O268" s="50">
        <v>400</v>
      </c>
      <c r="P268" s="50">
        <f t="shared" si="11"/>
        <v>0</v>
      </c>
      <c r="Q268" s="5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row>
    <row r="269" spans="1:58">
      <c r="A269" s="1"/>
      <c r="B269" s="1"/>
      <c r="C269" s="1"/>
      <c r="D269" s="1"/>
      <c r="E269" s="1"/>
      <c r="F269" s="1"/>
      <c r="G269" s="1"/>
      <c r="K269" s="49"/>
      <c r="L269" s="50">
        <f t="shared" si="10"/>
        <v>2436000</v>
      </c>
      <c r="M269" s="50">
        <f t="shared" si="12"/>
        <v>2440000</v>
      </c>
      <c r="N269" s="50">
        <f t="shared" si="9"/>
        <v>1625200</v>
      </c>
      <c r="O269" s="50">
        <v>400</v>
      </c>
      <c r="P269" s="50">
        <f t="shared" si="11"/>
        <v>0</v>
      </c>
      <c r="Q269" s="5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row>
    <row r="270" spans="1:58">
      <c r="A270" s="1"/>
      <c r="B270" s="1"/>
      <c r="C270" s="1"/>
      <c r="D270" s="1"/>
      <c r="E270" s="1"/>
      <c r="F270" s="1"/>
      <c r="G270" s="1"/>
      <c r="K270" s="49"/>
      <c r="L270" s="50">
        <f t="shared" si="10"/>
        <v>2440000</v>
      </c>
      <c r="M270" s="50">
        <f t="shared" si="12"/>
        <v>2444000</v>
      </c>
      <c r="N270" s="50">
        <f t="shared" si="9"/>
        <v>1628000</v>
      </c>
      <c r="O270" s="50">
        <v>400</v>
      </c>
      <c r="P270" s="50">
        <f t="shared" si="11"/>
        <v>0</v>
      </c>
      <c r="Q270" s="5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row>
    <row r="271" spans="1:58">
      <c r="A271" s="1"/>
      <c r="B271" s="1"/>
      <c r="C271" s="1"/>
      <c r="D271" s="1"/>
      <c r="E271" s="1"/>
      <c r="F271" s="1"/>
      <c r="G271" s="1"/>
      <c r="K271" s="49"/>
      <c r="L271" s="50">
        <f t="shared" si="10"/>
        <v>2444000</v>
      </c>
      <c r="M271" s="50">
        <f t="shared" si="12"/>
        <v>2448000</v>
      </c>
      <c r="N271" s="50">
        <f t="shared" si="9"/>
        <v>1630800</v>
      </c>
      <c r="O271" s="50">
        <v>400</v>
      </c>
      <c r="P271" s="50">
        <f t="shared" si="11"/>
        <v>0</v>
      </c>
      <c r="Q271" s="5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row>
    <row r="272" spans="1:58">
      <c r="A272" s="1"/>
      <c r="B272" s="1"/>
      <c r="C272" s="1"/>
      <c r="D272" s="1"/>
      <c r="E272" s="1"/>
      <c r="F272" s="1"/>
      <c r="G272" s="1"/>
      <c r="K272" s="49"/>
      <c r="L272" s="50">
        <f t="shared" si="10"/>
        <v>2448000</v>
      </c>
      <c r="M272" s="50">
        <f t="shared" si="12"/>
        <v>2452000</v>
      </c>
      <c r="N272" s="50">
        <f t="shared" si="9"/>
        <v>1633600</v>
      </c>
      <c r="O272" s="50">
        <v>400</v>
      </c>
      <c r="P272" s="50">
        <f t="shared" si="11"/>
        <v>0</v>
      </c>
      <c r="Q272" s="5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row>
    <row r="273" spans="1:58">
      <c r="A273" s="1"/>
      <c r="B273" s="1"/>
      <c r="C273" s="1"/>
      <c r="D273" s="1"/>
      <c r="E273" s="1"/>
      <c r="F273" s="1"/>
      <c r="G273" s="1"/>
      <c r="K273" s="49"/>
      <c r="L273" s="50">
        <f t="shared" si="10"/>
        <v>2452000</v>
      </c>
      <c r="M273" s="50">
        <f t="shared" si="12"/>
        <v>2456000</v>
      </c>
      <c r="N273" s="50">
        <f t="shared" si="9"/>
        <v>1636400</v>
      </c>
      <c r="O273" s="50">
        <v>400</v>
      </c>
      <c r="P273" s="50">
        <f t="shared" si="11"/>
        <v>0</v>
      </c>
      <c r="Q273" s="5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row>
    <row r="274" spans="1:58">
      <c r="A274" s="1"/>
      <c r="B274" s="1"/>
      <c r="C274" s="1"/>
      <c r="D274" s="1"/>
      <c r="E274" s="1"/>
      <c r="F274" s="1"/>
      <c r="G274" s="1"/>
      <c r="K274" s="49"/>
      <c r="L274" s="50">
        <f t="shared" si="10"/>
        <v>2456000</v>
      </c>
      <c r="M274" s="50">
        <f t="shared" si="12"/>
        <v>2460000</v>
      </c>
      <c r="N274" s="50">
        <f t="shared" si="9"/>
        <v>1639200</v>
      </c>
      <c r="O274" s="50">
        <v>400</v>
      </c>
      <c r="P274" s="50">
        <f t="shared" si="11"/>
        <v>0</v>
      </c>
      <c r="Q274" s="5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row>
    <row r="275" spans="1:58">
      <c r="A275" s="1"/>
      <c r="B275" s="1"/>
      <c r="C275" s="1"/>
      <c r="D275" s="1"/>
      <c r="E275" s="1"/>
      <c r="F275" s="1"/>
      <c r="G275" s="1"/>
      <c r="K275" s="49"/>
      <c r="L275" s="50">
        <f t="shared" si="10"/>
        <v>2460000</v>
      </c>
      <c r="M275" s="50">
        <f t="shared" si="12"/>
        <v>2464000</v>
      </c>
      <c r="N275" s="50">
        <f t="shared" si="9"/>
        <v>1642000</v>
      </c>
      <c r="O275" s="50">
        <v>400</v>
      </c>
      <c r="P275" s="50">
        <f t="shared" si="11"/>
        <v>0</v>
      </c>
      <c r="Q275" s="5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row>
    <row r="276" spans="1:58">
      <c r="A276" s="1"/>
      <c r="B276" s="1"/>
      <c r="C276" s="1"/>
      <c r="D276" s="1"/>
      <c r="E276" s="1"/>
      <c r="F276" s="1"/>
      <c r="G276" s="1"/>
      <c r="K276" s="49"/>
      <c r="L276" s="50">
        <f t="shared" si="10"/>
        <v>2464000</v>
      </c>
      <c r="M276" s="50">
        <f t="shared" si="12"/>
        <v>2468000</v>
      </c>
      <c r="N276" s="50">
        <f t="shared" si="9"/>
        <v>1644800</v>
      </c>
      <c r="O276" s="50">
        <v>400</v>
      </c>
      <c r="P276" s="50">
        <f t="shared" si="11"/>
        <v>0</v>
      </c>
      <c r="Q276" s="5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row>
    <row r="277" spans="1:58">
      <c r="A277" s="1"/>
      <c r="B277" s="1"/>
      <c r="C277" s="1"/>
      <c r="D277" s="1"/>
      <c r="E277" s="1"/>
      <c r="F277" s="1"/>
      <c r="G277" s="1"/>
      <c r="K277" s="49"/>
      <c r="L277" s="50">
        <f t="shared" si="10"/>
        <v>2468000</v>
      </c>
      <c r="M277" s="50">
        <f t="shared" si="12"/>
        <v>2472000</v>
      </c>
      <c r="N277" s="50">
        <f t="shared" si="9"/>
        <v>1647600</v>
      </c>
      <c r="O277" s="50">
        <v>400</v>
      </c>
      <c r="P277" s="50">
        <f t="shared" si="11"/>
        <v>0</v>
      </c>
      <c r="Q277" s="5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row>
    <row r="278" spans="1:58">
      <c r="A278" s="1"/>
      <c r="B278" s="1"/>
      <c r="C278" s="1"/>
      <c r="D278" s="1"/>
      <c r="E278" s="1"/>
      <c r="F278" s="1"/>
      <c r="G278" s="1"/>
      <c r="K278" s="49"/>
      <c r="L278" s="50">
        <f t="shared" si="10"/>
        <v>2472000</v>
      </c>
      <c r="M278" s="50">
        <f t="shared" si="12"/>
        <v>2476000</v>
      </c>
      <c r="N278" s="50">
        <f t="shared" si="9"/>
        <v>1650400</v>
      </c>
      <c r="O278" s="50">
        <v>400</v>
      </c>
      <c r="P278" s="50">
        <f t="shared" si="11"/>
        <v>0</v>
      </c>
      <c r="Q278" s="5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row>
    <row r="279" spans="1:58">
      <c r="A279" s="1"/>
      <c r="B279" s="1"/>
      <c r="C279" s="1"/>
      <c r="D279" s="1"/>
      <c r="E279" s="1"/>
      <c r="F279" s="1"/>
      <c r="G279" s="1"/>
      <c r="K279" s="49"/>
      <c r="L279" s="50">
        <f t="shared" si="10"/>
        <v>2476000</v>
      </c>
      <c r="M279" s="50">
        <f t="shared" si="12"/>
        <v>2480000</v>
      </c>
      <c r="N279" s="50">
        <f t="shared" si="9"/>
        <v>1653200</v>
      </c>
      <c r="O279" s="50">
        <v>400</v>
      </c>
      <c r="P279" s="50">
        <f t="shared" si="11"/>
        <v>0</v>
      </c>
      <c r="Q279" s="5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row>
    <row r="280" spans="1:58">
      <c r="A280" s="1"/>
      <c r="B280" s="1"/>
      <c r="C280" s="1"/>
      <c r="D280" s="1"/>
      <c r="E280" s="1"/>
      <c r="F280" s="1"/>
      <c r="G280" s="1"/>
      <c r="K280" s="49"/>
      <c r="L280" s="50">
        <f t="shared" si="10"/>
        <v>2480000</v>
      </c>
      <c r="M280" s="50">
        <f t="shared" si="12"/>
        <v>2484000</v>
      </c>
      <c r="N280" s="50">
        <f t="shared" si="9"/>
        <v>1656000</v>
      </c>
      <c r="O280" s="50">
        <v>400</v>
      </c>
      <c r="P280" s="50">
        <f t="shared" si="11"/>
        <v>0</v>
      </c>
      <c r="Q280" s="5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row>
    <row r="281" spans="1:58">
      <c r="A281" s="1"/>
      <c r="B281" s="1"/>
      <c r="C281" s="1"/>
      <c r="D281" s="1"/>
      <c r="E281" s="1"/>
      <c r="F281" s="1"/>
      <c r="G281" s="1"/>
      <c r="K281" s="49"/>
      <c r="L281" s="50">
        <f t="shared" si="10"/>
        <v>2484000</v>
      </c>
      <c r="M281" s="50">
        <f t="shared" si="12"/>
        <v>2488000</v>
      </c>
      <c r="N281" s="50">
        <f t="shared" si="9"/>
        <v>1658800</v>
      </c>
      <c r="O281" s="50">
        <v>400</v>
      </c>
      <c r="P281" s="50">
        <f t="shared" si="11"/>
        <v>0</v>
      </c>
      <c r="Q281" s="5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row>
    <row r="282" spans="1:58">
      <c r="A282" s="1"/>
      <c r="B282" s="1"/>
      <c r="C282" s="1"/>
      <c r="D282" s="1"/>
      <c r="E282" s="1"/>
      <c r="F282" s="1"/>
      <c r="G282" s="1"/>
      <c r="K282" s="49"/>
      <c r="L282" s="50">
        <f t="shared" si="10"/>
        <v>2488000</v>
      </c>
      <c r="M282" s="50">
        <f t="shared" si="12"/>
        <v>2492000</v>
      </c>
      <c r="N282" s="50">
        <f t="shared" si="9"/>
        <v>1661600</v>
      </c>
      <c r="O282" s="50">
        <v>400</v>
      </c>
      <c r="P282" s="50">
        <f t="shared" si="11"/>
        <v>0</v>
      </c>
      <c r="Q282" s="5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row>
    <row r="283" spans="1:58">
      <c r="A283" s="1"/>
      <c r="B283" s="1"/>
      <c r="C283" s="1"/>
      <c r="D283" s="1"/>
      <c r="E283" s="1"/>
      <c r="F283" s="1"/>
      <c r="G283" s="1"/>
      <c r="K283" s="49"/>
      <c r="L283" s="50">
        <f t="shared" si="10"/>
        <v>2492000</v>
      </c>
      <c r="M283" s="50">
        <f t="shared" si="12"/>
        <v>2496000</v>
      </c>
      <c r="N283" s="50">
        <f t="shared" si="9"/>
        <v>1664400</v>
      </c>
      <c r="O283" s="50">
        <v>400</v>
      </c>
      <c r="P283" s="50">
        <f t="shared" si="11"/>
        <v>0</v>
      </c>
      <c r="Q283" s="5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row>
    <row r="284" spans="1:58">
      <c r="A284" s="1"/>
      <c r="B284" s="1"/>
      <c r="C284" s="1"/>
      <c r="D284" s="1"/>
      <c r="E284" s="1"/>
      <c r="F284" s="1"/>
      <c r="G284" s="1"/>
      <c r="K284" s="49"/>
      <c r="L284" s="50">
        <f t="shared" si="10"/>
        <v>2496000</v>
      </c>
      <c r="M284" s="50">
        <f t="shared" si="12"/>
        <v>2500000</v>
      </c>
      <c r="N284" s="50">
        <f t="shared" si="9"/>
        <v>1667200</v>
      </c>
      <c r="O284" s="50">
        <v>400</v>
      </c>
      <c r="P284" s="50">
        <f t="shared" si="11"/>
        <v>0</v>
      </c>
      <c r="Q284" s="5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row>
    <row r="285" spans="1:58">
      <c r="A285" s="1"/>
      <c r="B285" s="1"/>
      <c r="C285" s="1"/>
      <c r="D285" s="1"/>
      <c r="E285" s="1"/>
      <c r="F285" s="1"/>
      <c r="G285" s="1"/>
      <c r="K285" s="49"/>
      <c r="L285" s="50">
        <f t="shared" si="10"/>
        <v>2500000</v>
      </c>
      <c r="M285" s="50">
        <f t="shared" si="12"/>
        <v>2504000</v>
      </c>
      <c r="N285" s="50">
        <f t="shared" si="9"/>
        <v>1670000</v>
      </c>
      <c r="O285" s="50">
        <v>400</v>
      </c>
      <c r="P285" s="50">
        <f t="shared" si="11"/>
        <v>0</v>
      </c>
      <c r="Q285" s="5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row>
    <row r="286" spans="1:58">
      <c r="A286" s="1"/>
      <c r="B286" s="1"/>
      <c r="C286" s="1"/>
      <c r="D286" s="1"/>
      <c r="E286" s="1"/>
      <c r="F286" s="1"/>
      <c r="G286" s="1"/>
      <c r="K286" s="49"/>
      <c r="L286" s="50">
        <f t="shared" si="10"/>
        <v>2504000</v>
      </c>
      <c r="M286" s="50">
        <f t="shared" si="12"/>
        <v>2508000</v>
      </c>
      <c r="N286" s="50">
        <f t="shared" si="9"/>
        <v>1672800</v>
      </c>
      <c r="O286" s="50">
        <v>400</v>
      </c>
      <c r="P286" s="50">
        <f t="shared" si="11"/>
        <v>0</v>
      </c>
      <c r="Q286" s="5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row>
    <row r="287" spans="1:58">
      <c r="A287" s="1"/>
      <c r="B287" s="1"/>
      <c r="C287" s="1"/>
      <c r="D287" s="1"/>
      <c r="E287" s="1"/>
      <c r="F287" s="1"/>
      <c r="G287" s="1"/>
      <c r="K287" s="49"/>
      <c r="L287" s="50">
        <f t="shared" si="10"/>
        <v>2508000</v>
      </c>
      <c r="M287" s="50">
        <f t="shared" si="12"/>
        <v>2512000</v>
      </c>
      <c r="N287" s="50">
        <f t="shared" si="9"/>
        <v>1675600</v>
      </c>
      <c r="O287" s="50">
        <v>400</v>
      </c>
      <c r="P287" s="50">
        <f t="shared" si="11"/>
        <v>0</v>
      </c>
      <c r="Q287" s="5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row>
    <row r="288" spans="1:58">
      <c r="A288" s="1"/>
      <c r="B288" s="1"/>
      <c r="C288" s="1"/>
      <c r="D288" s="1"/>
      <c r="E288" s="1"/>
      <c r="F288" s="1"/>
      <c r="G288" s="1"/>
      <c r="K288" s="49"/>
      <c r="L288" s="50">
        <f t="shared" si="10"/>
        <v>2512000</v>
      </c>
      <c r="M288" s="50">
        <f t="shared" si="12"/>
        <v>2516000</v>
      </c>
      <c r="N288" s="50">
        <f t="shared" si="9"/>
        <v>1678400</v>
      </c>
      <c r="O288" s="50">
        <v>400</v>
      </c>
      <c r="P288" s="50">
        <f t="shared" si="11"/>
        <v>0</v>
      </c>
      <c r="Q288" s="5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row>
    <row r="289" spans="1:58">
      <c r="A289" s="1"/>
      <c r="B289" s="1"/>
      <c r="C289" s="1"/>
      <c r="D289" s="1"/>
      <c r="E289" s="1"/>
      <c r="F289" s="1"/>
      <c r="G289" s="1"/>
      <c r="K289" s="49"/>
      <c r="L289" s="50">
        <f t="shared" si="10"/>
        <v>2516000</v>
      </c>
      <c r="M289" s="50">
        <f t="shared" si="12"/>
        <v>2520000</v>
      </c>
      <c r="N289" s="50">
        <f t="shared" si="9"/>
        <v>1681200</v>
      </c>
      <c r="O289" s="50">
        <v>400</v>
      </c>
      <c r="P289" s="50">
        <f t="shared" si="11"/>
        <v>0</v>
      </c>
      <c r="Q289" s="5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row>
    <row r="290" spans="1:58">
      <c r="A290" s="1"/>
      <c r="B290" s="1"/>
      <c r="C290" s="1"/>
      <c r="D290" s="1"/>
      <c r="E290" s="1"/>
      <c r="F290" s="1"/>
      <c r="G290" s="1"/>
      <c r="K290" s="49"/>
      <c r="L290" s="50">
        <f t="shared" si="10"/>
        <v>2520000</v>
      </c>
      <c r="M290" s="50">
        <f t="shared" si="12"/>
        <v>2524000</v>
      </c>
      <c r="N290" s="50">
        <f t="shared" si="9"/>
        <v>1684000</v>
      </c>
      <c r="O290" s="50">
        <v>400</v>
      </c>
      <c r="P290" s="50">
        <f t="shared" si="11"/>
        <v>0</v>
      </c>
      <c r="Q290" s="5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row>
    <row r="291" spans="1:58">
      <c r="A291" s="1"/>
      <c r="B291" s="1"/>
      <c r="C291" s="1"/>
      <c r="D291" s="1"/>
      <c r="E291" s="1"/>
      <c r="F291" s="1"/>
      <c r="G291" s="1"/>
      <c r="K291" s="49"/>
      <c r="L291" s="50">
        <f t="shared" si="10"/>
        <v>2524000</v>
      </c>
      <c r="M291" s="50">
        <f t="shared" si="12"/>
        <v>2528000</v>
      </c>
      <c r="N291" s="50">
        <f t="shared" si="9"/>
        <v>1686800</v>
      </c>
      <c r="O291" s="50">
        <v>400</v>
      </c>
      <c r="P291" s="50">
        <f t="shared" si="11"/>
        <v>0</v>
      </c>
      <c r="Q291" s="5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row>
    <row r="292" spans="1:58">
      <c r="A292" s="1"/>
      <c r="B292" s="1"/>
      <c r="C292" s="1"/>
      <c r="D292" s="1"/>
      <c r="E292" s="1"/>
      <c r="F292" s="1"/>
      <c r="G292" s="1"/>
      <c r="K292" s="49"/>
      <c r="L292" s="50">
        <f t="shared" si="10"/>
        <v>2528000</v>
      </c>
      <c r="M292" s="50">
        <f t="shared" si="12"/>
        <v>2532000</v>
      </c>
      <c r="N292" s="50">
        <f t="shared" si="9"/>
        <v>1689600</v>
      </c>
      <c r="O292" s="50">
        <v>400</v>
      </c>
      <c r="P292" s="50">
        <f t="shared" si="11"/>
        <v>0</v>
      </c>
      <c r="Q292" s="5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row>
    <row r="293" spans="1:58">
      <c r="A293" s="1"/>
      <c r="B293" s="1"/>
      <c r="C293" s="1"/>
      <c r="D293" s="1"/>
      <c r="E293" s="1"/>
      <c r="F293" s="1"/>
      <c r="G293" s="1"/>
      <c r="K293" s="49"/>
      <c r="L293" s="50">
        <f t="shared" si="10"/>
        <v>2532000</v>
      </c>
      <c r="M293" s="50">
        <f t="shared" si="12"/>
        <v>2536000</v>
      </c>
      <c r="N293" s="50">
        <f t="shared" si="9"/>
        <v>1692400</v>
      </c>
      <c r="O293" s="50">
        <v>400</v>
      </c>
      <c r="P293" s="50">
        <f t="shared" si="11"/>
        <v>0</v>
      </c>
      <c r="Q293" s="5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row>
    <row r="294" spans="1:58">
      <c r="A294" s="1"/>
      <c r="B294" s="1"/>
      <c r="C294" s="1"/>
      <c r="D294" s="1"/>
      <c r="E294" s="1"/>
      <c r="F294" s="1"/>
      <c r="G294" s="1"/>
      <c r="K294" s="49"/>
      <c r="L294" s="50">
        <f t="shared" si="10"/>
        <v>2536000</v>
      </c>
      <c r="M294" s="50">
        <f t="shared" si="12"/>
        <v>2540000</v>
      </c>
      <c r="N294" s="50">
        <f t="shared" si="9"/>
        <v>1695200</v>
      </c>
      <c r="O294" s="50">
        <v>400</v>
      </c>
      <c r="P294" s="50">
        <f t="shared" si="11"/>
        <v>0</v>
      </c>
      <c r="Q294" s="5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row>
    <row r="295" spans="1:58">
      <c r="A295" s="1"/>
      <c r="B295" s="1"/>
      <c r="C295" s="1"/>
      <c r="D295" s="1"/>
      <c r="E295" s="1"/>
      <c r="F295" s="1"/>
      <c r="G295" s="1"/>
      <c r="K295" s="49"/>
      <c r="L295" s="50">
        <f t="shared" si="10"/>
        <v>2540000</v>
      </c>
      <c r="M295" s="50">
        <f t="shared" si="12"/>
        <v>2544000</v>
      </c>
      <c r="N295" s="50">
        <f t="shared" si="9"/>
        <v>1698000</v>
      </c>
      <c r="O295" s="50">
        <v>400</v>
      </c>
      <c r="P295" s="50">
        <f t="shared" si="11"/>
        <v>0</v>
      </c>
      <c r="Q295" s="5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row>
    <row r="296" spans="1:58">
      <c r="A296" s="1"/>
      <c r="B296" s="1"/>
      <c r="C296" s="1"/>
      <c r="D296" s="1"/>
      <c r="E296" s="1"/>
      <c r="F296" s="1"/>
      <c r="G296" s="1"/>
      <c r="K296" s="49"/>
      <c r="L296" s="50">
        <f t="shared" si="10"/>
        <v>2544000</v>
      </c>
      <c r="M296" s="50">
        <f t="shared" si="12"/>
        <v>2548000</v>
      </c>
      <c r="N296" s="50">
        <f t="shared" si="9"/>
        <v>1700800</v>
      </c>
      <c r="O296" s="50">
        <v>400</v>
      </c>
      <c r="P296" s="50">
        <f t="shared" si="11"/>
        <v>0</v>
      </c>
      <c r="Q296" s="5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row>
    <row r="297" spans="1:58">
      <c r="A297" s="1"/>
      <c r="B297" s="1"/>
      <c r="C297" s="1"/>
      <c r="D297" s="1"/>
      <c r="E297" s="1"/>
      <c r="F297" s="1"/>
      <c r="G297" s="1"/>
      <c r="K297" s="49"/>
      <c r="L297" s="50">
        <f t="shared" si="10"/>
        <v>2548000</v>
      </c>
      <c r="M297" s="50">
        <f t="shared" si="12"/>
        <v>2552000</v>
      </c>
      <c r="N297" s="50">
        <f t="shared" si="9"/>
        <v>1703600</v>
      </c>
      <c r="O297" s="50">
        <v>400</v>
      </c>
      <c r="P297" s="50">
        <f t="shared" si="11"/>
        <v>0</v>
      </c>
      <c r="Q297" s="5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row>
    <row r="298" spans="1:58">
      <c r="A298" s="1"/>
      <c r="B298" s="1"/>
      <c r="C298" s="1"/>
      <c r="D298" s="1"/>
      <c r="E298" s="1"/>
      <c r="F298" s="1"/>
      <c r="G298" s="1"/>
      <c r="K298" s="49"/>
      <c r="L298" s="50">
        <f t="shared" si="10"/>
        <v>2552000</v>
      </c>
      <c r="M298" s="50">
        <f t="shared" si="12"/>
        <v>2556000</v>
      </c>
      <c r="N298" s="50">
        <f t="shared" si="9"/>
        <v>1706400</v>
      </c>
      <c r="O298" s="50">
        <v>400</v>
      </c>
      <c r="P298" s="50">
        <f t="shared" si="11"/>
        <v>0</v>
      </c>
      <c r="Q298" s="5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row>
    <row r="299" spans="1:58">
      <c r="A299" s="1"/>
      <c r="B299" s="1"/>
      <c r="C299" s="1"/>
      <c r="D299" s="1"/>
      <c r="E299" s="1"/>
      <c r="F299" s="1"/>
      <c r="G299" s="1"/>
      <c r="K299" s="49"/>
      <c r="L299" s="50">
        <f t="shared" si="10"/>
        <v>2556000</v>
      </c>
      <c r="M299" s="50">
        <f t="shared" si="12"/>
        <v>2560000</v>
      </c>
      <c r="N299" s="50">
        <f t="shared" si="9"/>
        <v>1709200</v>
      </c>
      <c r="O299" s="50">
        <v>400</v>
      </c>
      <c r="P299" s="50">
        <f t="shared" si="11"/>
        <v>0</v>
      </c>
      <c r="Q299" s="5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row>
    <row r="300" spans="1:58">
      <c r="A300" s="1"/>
      <c r="B300" s="1"/>
      <c r="C300" s="1"/>
      <c r="D300" s="1"/>
      <c r="E300" s="1"/>
      <c r="F300" s="1"/>
      <c r="G300" s="1"/>
      <c r="K300" s="49"/>
      <c r="L300" s="50">
        <f t="shared" si="10"/>
        <v>2560000</v>
      </c>
      <c r="M300" s="50">
        <f t="shared" si="12"/>
        <v>2564000</v>
      </c>
      <c r="N300" s="50">
        <f t="shared" si="9"/>
        <v>1712000</v>
      </c>
      <c r="O300" s="50">
        <v>400</v>
      </c>
      <c r="P300" s="50">
        <f t="shared" si="11"/>
        <v>0</v>
      </c>
      <c r="Q300" s="5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row>
    <row r="301" spans="1:58">
      <c r="A301" s="1"/>
      <c r="B301" s="1"/>
      <c r="C301" s="1"/>
      <c r="D301" s="1"/>
      <c r="E301" s="1"/>
      <c r="F301" s="1"/>
      <c r="G301" s="1"/>
      <c r="K301" s="49"/>
      <c r="L301" s="50">
        <f t="shared" si="10"/>
        <v>2564000</v>
      </c>
      <c r="M301" s="50">
        <f t="shared" si="12"/>
        <v>2568000</v>
      </c>
      <c r="N301" s="50">
        <f t="shared" si="9"/>
        <v>1714800</v>
      </c>
      <c r="O301" s="50">
        <v>400</v>
      </c>
      <c r="P301" s="50">
        <f t="shared" si="11"/>
        <v>0</v>
      </c>
      <c r="Q301" s="5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row>
    <row r="302" spans="1:58">
      <c r="A302" s="1"/>
      <c r="B302" s="1"/>
      <c r="C302" s="1"/>
      <c r="D302" s="1"/>
      <c r="E302" s="1"/>
      <c r="F302" s="1"/>
      <c r="G302" s="1"/>
      <c r="K302" s="49"/>
      <c r="L302" s="50">
        <f t="shared" si="10"/>
        <v>2568000</v>
      </c>
      <c r="M302" s="50">
        <f t="shared" si="12"/>
        <v>2572000</v>
      </c>
      <c r="N302" s="50">
        <f t="shared" si="9"/>
        <v>1717600</v>
      </c>
      <c r="O302" s="50">
        <v>400</v>
      </c>
      <c r="P302" s="50">
        <f t="shared" si="11"/>
        <v>0</v>
      </c>
      <c r="Q302" s="5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row>
    <row r="303" spans="1:58">
      <c r="A303" s="1"/>
      <c r="B303" s="1"/>
      <c r="C303" s="1"/>
      <c r="D303" s="1"/>
      <c r="E303" s="1"/>
      <c r="F303" s="1"/>
      <c r="G303" s="1"/>
      <c r="K303" s="49"/>
      <c r="L303" s="50">
        <f t="shared" si="10"/>
        <v>2572000</v>
      </c>
      <c r="M303" s="50">
        <f t="shared" si="12"/>
        <v>2576000</v>
      </c>
      <c r="N303" s="50">
        <f t="shared" si="9"/>
        <v>1720400</v>
      </c>
      <c r="O303" s="50">
        <v>400</v>
      </c>
      <c r="P303" s="50">
        <f t="shared" si="11"/>
        <v>0</v>
      </c>
      <c r="Q303" s="5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row>
    <row r="304" spans="1:58">
      <c r="A304" s="1"/>
      <c r="B304" s="1"/>
      <c r="C304" s="1"/>
      <c r="D304" s="1"/>
      <c r="E304" s="1"/>
      <c r="F304" s="1"/>
      <c r="G304" s="1"/>
      <c r="K304" s="49"/>
      <c r="L304" s="50">
        <f t="shared" si="10"/>
        <v>2576000</v>
      </c>
      <c r="M304" s="50">
        <f t="shared" si="12"/>
        <v>2580000</v>
      </c>
      <c r="N304" s="50">
        <f t="shared" si="9"/>
        <v>1723200</v>
      </c>
      <c r="O304" s="50">
        <v>400</v>
      </c>
      <c r="P304" s="50">
        <f t="shared" si="11"/>
        <v>0</v>
      </c>
      <c r="Q304" s="5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row>
    <row r="305" spans="1:58">
      <c r="A305" s="1"/>
      <c r="B305" s="1"/>
      <c r="C305" s="1"/>
      <c r="D305" s="1"/>
      <c r="E305" s="1"/>
      <c r="F305" s="1"/>
      <c r="G305" s="1"/>
      <c r="K305" s="49"/>
      <c r="L305" s="50">
        <f t="shared" si="10"/>
        <v>2580000</v>
      </c>
      <c r="M305" s="50">
        <f t="shared" si="12"/>
        <v>2584000</v>
      </c>
      <c r="N305" s="50">
        <f t="shared" si="9"/>
        <v>1726000</v>
      </c>
      <c r="O305" s="50">
        <v>400</v>
      </c>
      <c r="P305" s="50">
        <f t="shared" si="11"/>
        <v>0</v>
      </c>
      <c r="Q305" s="5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row>
    <row r="306" spans="1:58">
      <c r="A306" s="1"/>
      <c r="B306" s="1"/>
      <c r="C306" s="1"/>
      <c r="D306" s="1"/>
      <c r="E306" s="1"/>
      <c r="F306" s="1"/>
      <c r="G306" s="1"/>
      <c r="K306" s="49"/>
      <c r="L306" s="50">
        <f t="shared" si="10"/>
        <v>2584000</v>
      </c>
      <c r="M306" s="50">
        <f t="shared" si="12"/>
        <v>2588000</v>
      </c>
      <c r="N306" s="50">
        <f t="shared" ref="N306:N369" si="13">+N305+2400+O306</f>
        <v>1728800</v>
      </c>
      <c r="O306" s="50">
        <v>400</v>
      </c>
      <c r="P306" s="50">
        <f t="shared" si="11"/>
        <v>0</v>
      </c>
      <c r="Q306" s="5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row>
    <row r="307" spans="1:58">
      <c r="A307" s="1"/>
      <c r="B307" s="1"/>
      <c r="C307" s="1"/>
      <c r="D307" s="1"/>
      <c r="E307" s="1"/>
      <c r="F307" s="1"/>
      <c r="G307" s="1"/>
      <c r="K307" s="49"/>
      <c r="L307" s="50">
        <f t="shared" si="10"/>
        <v>2588000</v>
      </c>
      <c r="M307" s="50">
        <f t="shared" si="12"/>
        <v>2592000</v>
      </c>
      <c r="N307" s="50">
        <f t="shared" si="13"/>
        <v>1731600</v>
      </c>
      <c r="O307" s="50">
        <v>400</v>
      </c>
      <c r="P307" s="50">
        <f t="shared" si="11"/>
        <v>0</v>
      </c>
      <c r="Q307" s="5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row>
    <row r="308" spans="1:58">
      <c r="A308" s="1"/>
      <c r="B308" s="1"/>
      <c r="C308" s="1"/>
      <c r="D308" s="1"/>
      <c r="E308" s="1"/>
      <c r="F308" s="1"/>
      <c r="G308" s="1"/>
      <c r="K308" s="49"/>
      <c r="L308" s="50">
        <f t="shared" si="10"/>
        <v>2592000</v>
      </c>
      <c r="M308" s="50">
        <f t="shared" si="12"/>
        <v>2596000</v>
      </c>
      <c r="N308" s="50">
        <f t="shared" si="13"/>
        <v>1734400</v>
      </c>
      <c r="O308" s="50">
        <v>400</v>
      </c>
      <c r="P308" s="50">
        <f t="shared" si="11"/>
        <v>0</v>
      </c>
      <c r="Q308" s="5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row>
    <row r="309" spans="1:58">
      <c r="A309" s="1"/>
      <c r="B309" s="1"/>
      <c r="C309" s="1"/>
      <c r="D309" s="1"/>
      <c r="E309" s="1"/>
      <c r="F309" s="1"/>
      <c r="G309" s="1"/>
      <c r="K309" s="49"/>
      <c r="L309" s="50">
        <f t="shared" si="10"/>
        <v>2596000</v>
      </c>
      <c r="M309" s="50">
        <f t="shared" si="12"/>
        <v>2600000</v>
      </c>
      <c r="N309" s="50">
        <f t="shared" si="13"/>
        <v>1737200</v>
      </c>
      <c r="O309" s="50">
        <v>400</v>
      </c>
      <c r="P309" s="50">
        <f t="shared" si="11"/>
        <v>0</v>
      </c>
      <c r="Q309" s="5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row>
    <row r="310" spans="1:58">
      <c r="A310" s="1"/>
      <c r="B310" s="1"/>
      <c r="C310" s="1"/>
      <c r="D310" s="1"/>
      <c r="E310" s="1"/>
      <c r="F310" s="1"/>
      <c r="G310" s="1"/>
      <c r="K310" s="49"/>
      <c r="L310" s="50">
        <f t="shared" si="10"/>
        <v>2600000</v>
      </c>
      <c r="M310" s="50">
        <f t="shared" si="12"/>
        <v>2604000</v>
      </c>
      <c r="N310" s="50">
        <f t="shared" si="13"/>
        <v>1740000</v>
      </c>
      <c r="O310" s="50">
        <v>400</v>
      </c>
      <c r="P310" s="50">
        <f t="shared" si="11"/>
        <v>0</v>
      </c>
      <c r="Q310" s="5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row>
    <row r="311" spans="1:58">
      <c r="A311" s="1"/>
      <c r="B311" s="1"/>
      <c r="C311" s="1"/>
      <c r="D311" s="1"/>
      <c r="E311" s="1"/>
      <c r="F311" s="1"/>
      <c r="G311" s="1"/>
      <c r="K311" s="49"/>
      <c r="L311" s="50">
        <f t="shared" si="10"/>
        <v>2604000</v>
      </c>
      <c r="M311" s="50">
        <f t="shared" si="12"/>
        <v>2608000</v>
      </c>
      <c r="N311" s="50">
        <f t="shared" si="13"/>
        <v>1742800</v>
      </c>
      <c r="O311" s="50">
        <v>400</v>
      </c>
      <c r="P311" s="50">
        <f t="shared" si="11"/>
        <v>0</v>
      </c>
      <c r="Q311" s="5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row>
    <row r="312" spans="1:58">
      <c r="A312" s="1"/>
      <c r="B312" s="1"/>
      <c r="C312" s="1"/>
      <c r="D312" s="1"/>
      <c r="E312" s="1"/>
      <c r="F312" s="1"/>
      <c r="G312" s="1"/>
      <c r="K312" s="49"/>
      <c r="L312" s="50">
        <f t="shared" si="10"/>
        <v>2608000</v>
      </c>
      <c r="M312" s="50">
        <f t="shared" si="12"/>
        <v>2612000</v>
      </c>
      <c r="N312" s="50">
        <f t="shared" si="13"/>
        <v>1745600</v>
      </c>
      <c r="O312" s="50">
        <v>400</v>
      </c>
      <c r="P312" s="50">
        <f t="shared" si="11"/>
        <v>0</v>
      </c>
      <c r="Q312" s="5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row>
    <row r="313" spans="1:58">
      <c r="A313" s="1"/>
      <c r="B313" s="1"/>
      <c r="C313" s="1"/>
      <c r="D313" s="1"/>
      <c r="E313" s="1"/>
      <c r="F313" s="1"/>
      <c r="G313" s="1"/>
      <c r="K313" s="49"/>
      <c r="L313" s="50">
        <f t="shared" si="10"/>
        <v>2612000</v>
      </c>
      <c r="M313" s="50">
        <f t="shared" si="12"/>
        <v>2616000</v>
      </c>
      <c r="N313" s="50">
        <f t="shared" si="13"/>
        <v>1748400</v>
      </c>
      <c r="O313" s="50">
        <v>400</v>
      </c>
      <c r="P313" s="50">
        <f t="shared" si="11"/>
        <v>0</v>
      </c>
      <c r="Q313" s="5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row>
    <row r="314" spans="1:58">
      <c r="A314" s="1"/>
      <c r="B314" s="1"/>
      <c r="C314" s="1"/>
      <c r="D314" s="1"/>
      <c r="E314" s="1"/>
      <c r="F314" s="1"/>
      <c r="G314" s="1"/>
      <c r="K314" s="49"/>
      <c r="L314" s="50">
        <f t="shared" si="10"/>
        <v>2616000</v>
      </c>
      <c r="M314" s="50">
        <f t="shared" si="12"/>
        <v>2620000</v>
      </c>
      <c r="N314" s="50">
        <f t="shared" si="13"/>
        <v>1751200</v>
      </c>
      <c r="O314" s="50">
        <v>400</v>
      </c>
      <c r="P314" s="50">
        <f t="shared" si="11"/>
        <v>0</v>
      </c>
      <c r="Q314" s="5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row>
    <row r="315" spans="1:58">
      <c r="A315" s="1"/>
      <c r="B315" s="1"/>
      <c r="C315" s="1"/>
      <c r="D315" s="1"/>
      <c r="E315" s="1"/>
      <c r="F315" s="1"/>
      <c r="G315" s="1"/>
      <c r="K315" s="49"/>
      <c r="L315" s="50">
        <f t="shared" si="10"/>
        <v>2620000</v>
      </c>
      <c r="M315" s="50">
        <f t="shared" si="12"/>
        <v>2624000</v>
      </c>
      <c r="N315" s="50">
        <f t="shared" si="13"/>
        <v>1754000</v>
      </c>
      <c r="O315" s="50">
        <v>400</v>
      </c>
      <c r="P315" s="50">
        <f t="shared" si="11"/>
        <v>0</v>
      </c>
      <c r="Q315" s="5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row>
    <row r="316" spans="1:58">
      <c r="A316" s="1"/>
      <c r="B316" s="1"/>
      <c r="C316" s="1"/>
      <c r="D316" s="1"/>
      <c r="E316" s="1"/>
      <c r="F316" s="1"/>
      <c r="G316" s="1"/>
      <c r="K316" s="49"/>
      <c r="L316" s="50">
        <f t="shared" si="10"/>
        <v>2624000</v>
      </c>
      <c r="M316" s="50">
        <f t="shared" si="12"/>
        <v>2628000</v>
      </c>
      <c r="N316" s="50">
        <f t="shared" si="13"/>
        <v>1756800</v>
      </c>
      <c r="O316" s="50">
        <v>400</v>
      </c>
      <c r="P316" s="50">
        <f t="shared" si="11"/>
        <v>0</v>
      </c>
      <c r="Q316" s="5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row>
    <row r="317" spans="1:58">
      <c r="A317" s="1"/>
      <c r="B317" s="1"/>
      <c r="C317" s="1"/>
      <c r="D317" s="1"/>
      <c r="E317" s="1"/>
      <c r="F317" s="1"/>
      <c r="G317" s="1"/>
      <c r="K317" s="49"/>
      <c r="L317" s="50">
        <f t="shared" si="10"/>
        <v>2628000</v>
      </c>
      <c r="M317" s="50">
        <f t="shared" si="12"/>
        <v>2632000</v>
      </c>
      <c r="N317" s="50">
        <f t="shared" si="13"/>
        <v>1759600</v>
      </c>
      <c r="O317" s="50">
        <v>400</v>
      </c>
      <c r="P317" s="50">
        <f t="shared" si="11"/>
        <v>0</v>
      </c>
      <c r="Q317" s="5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row>
    <row r="318" spans="1:58">
      <c r="A318" s="1"/>
      <c r="B318" s="1"/>
      <c r="C318" s="1"/>
      <c r="D318" s="1"/>
      <c r="E318" s="1"/>
      <c r="F318" s="1"/>
      <c r="G318" s="1"/>
      <c r="K318" s="49"/>
      <c r="L318" s="50">
        <f t="shared" si="10"/>
        <v>2632000</v>
      </c>
      <c r="M318" s="50">
        <f t="shared" si="12"/>
        <v>2636000</v>
      </c>
      <c r="N318" s="50">
        <f t="shared" si="13"/>
        <v>1762400</v>
      </c>
      <c r="O318" s="50">
        <v>400</v>
      </c>
      <c r="P318" s="50">
        <f t="shared" si="11"/>
        <v>0</v>
      </c>
      <c r="Q318" s="5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row>
    <row r="319" spans="1:58">
      <c r="A319" s="1"/>
      <c r="B319" s="1"/>
      <c r="C319" s="1"/>
      <c r="D319" s="1"/>
      <c r="E319" s="1"/>
      <c r="F319" s="1"/>
      <c r="G319" s="1"/>
      <c r="K319" s="49"/>
      <c r="L319" s="50">
        <f t="shared" si="10"/>
        <v>2636000</v>
      </c>
      <c r="M319" s="50">
        <f t="shared" si="12"/>
        <v>2640000</v>
      </c>
      <c r="N319" s="50">
        <f t="shared" si="13"/>
        <v>1765200</v>
      </c>
      <c r="O319" s="50">
        <v>400</v>
      </c>
      <c r="P319" s="50">
        <f t="shared" si="11"/>
        <v>0</v>
      </c>
      <c r="Q319" s="5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row>
    <row r="320" spans="1:58">
      <c r="A320" s="1"/>
      <c r="B320" s="1"/>
      <c r="C320" s="1"/>
      <c r="D320" s="1"/>
      <c r="E320" s="1"/>
      <c r="F320" s="1"/>
      <c r="G320" s="1"/>
      <c r="K320" s="49"/>
      <c r="L320" s="50">
        <f t="shared" ref="L320:L383" si="14">+M319</f>
        <v>2640000</v>
      </c>
      <c r="M320" s="50">
        <f t="shared" si="12"/>
        <v>2644000</v>
      </c>
      <c r="N320" s="50">
        <f t="shared" si="13"/>
        <v>1768000</v>
      </c>
      <c r="O320" s="50">
        <v>400</v>
      </c>
      <c r="P320" s="50">
        <f t="shared" ref="P320:P383" si="15">IF(L320&lt;=$Q$132,IF($Q$132&lt;M320,N320,0),0)</f>
        <v>0</v>
      </c>
      <c r="Q320" s="5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row>
    <row r="321" spans="1:58">
      <c r="A321" s="1"/>
      <c r="B321" s="1"/>
      <c r="C321" s="1"/>
      <c r="D321" s="1"/>
      <c r="E321" s="1"/>
      <c r="F321" s="1"/>
      <c r="G321" s="1"/>
      <c r="K321" s="49"/>
      <c r="L321" s="50">
        <f t="shared" si="14"/>
        <v>2644000</v>
      </c>
      <c r="M321" s="50">
        <f t="shared" si="12"/>
        <v>2648000</v>
      </c>
      <c r="N321" s="50">
        <f t="shared" si="13"/>
        <v>1770800</v>
      </c>
      <c r="O321" s="50">
        <v>400</v>
      </c>
      <c r="P321" s="50">
        <f t="shared" si="15"/>
        <v>0</v>
      </c>
      <c r="Q321" s="5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row>
    <row r="322" spans="1:58">
      <c r="A322" s="1"/>
      <c r="B322" s="1"/>
      <c r="C322" s="1"/>
      <c r="D322" s="1"/>
      <c r="E322" s="1"/>
      <c r="F322" s="1"/>
      <c r="G322" s="1"/>
      <c r="K322" s="49"/>
      <c r="L322" s="50">
        <f t="shared" si="14"/>
        <v>2648000</v>
      </c>
      <c r="M322" s="50">
        <f t="shared" si="12"/>
        <v>2652000</v>
      </c>
      <c r="N322" s="50">
        <f t="shared" si="13"/>
        <v>1773600</v>
      </c>
      <c r="O322" s="50">
        <v>400</v>
      </c>
      <c r="P322" s="50">
        <f t="shared" si="15"/>
        <v>0</v>
      </c>
      <c r="Q322" s="5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row>
    <row r="323" spans="1:58">
      <c r="A323" s="1"/>
      <c r="B323" s="1"/>
      <c r="C323" s="1"/>
      <c r="D323" s="1"/>
      <c r="E323" s="1"/>
      <c r="F323" s="1"/>
      <c r="G323" s="1"/>
      <c r="K323" s="49"/>
      <c r="L323" s="50">
        <f t="shared" si="14"/>
        <v>2652000</v>
      </c>
      <c r="M323" s="50">
        <f t="shared" si="12"/>
        <v>2656000</v>
      </c>
      <c r="N323" s="50">
        <f t="shared" si="13"/>
        <v>1776400</v>
      </c>
      <c r="O323" s="50">
        <v>400</v>
      </c>
      <c r="P323" s="50">
        <f t="shared" si="15"/>
        <v>0</v>
      </c>
      <c r="Q323" s="5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row>
    <row r="324" spans="1:58">
      <c r="A324" s="1"/>
      <c r="B324" s="1"/>
      <c r="C324" s="1"/>
      <c r="D324" s="1"/>
      <c r="E324" s="1"/>
      <c r="F324" s="1"/>
      <c r="G324" s="1"/>
      <c r="K324" s="49"/>
      <c r="L324" s="50">
        <f t="shared" si="14"/>
        <v>2656000</v>
      </c>
      <c r="M324" s="50">
        <f t="shared" ref="M324:M387" si="16">+M323+4000</f>
        <v>2660000</v>
      </c>
      <c r="N324" s="50">
        <f t="shared" si="13"/>
        <v>1779200</v>
      </c>
      <c r="O324" s="50">
        <v>400</v>
      </c>
      <c r="P324" s="50">
        <f t="shared" si="15"/>
        <v>0</v>
      </c>
      <c r="Q324" s="5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row>
    <row r="325" spans="1:58">
      <c r="A325" s="1"/>
      <c r="B325" s="1"/>
      <c r="C325" s="1"/>
      <c r="D325" s="1"/>
      <c r="E325" s="1"/>
      <c r="F325" s="1"/>
      <c r="G325" s="1"/>
      <c r="K325" s="49"/>
      <c r="L325" s="50">
        <f t="shared" si="14"/>
        <v>2660000</v>
      </c>
      <c r="M325" s="50">
        <f t="shared" si="16"/>
        <v>2664000</v>
      </c>
      <c r="N325" s="50">
        <f t="shared" si="13"/>
        <v>1782000</v>
      </c>
      <c r="O325" s="50">
        <v>400</v>
      </c>
      <c r="P325" s="50">
        <f t="shared" si="15"/>
        <v>0</v>
      </c>
      <c r="Q325" s="5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row>
    <row r="326" spans="1:58">
      <c r="A326" s="1"/>
      <c r="B326" s="1"/>
      <c r="C326" s="1"/>
      <c r="D326" s="1"/>
      <c r="E326" s="1"/>
      <c r="F326" s="1"/>
      <c r="G326" s="1"/>
      <c r="K326" s="49"/>
      <c r="L326" s="50">
        <f t="shared" si="14"/>
        <v>2664000</v>
      </c>
      <c r="M326" s="50">
        <f t="shared" si="16"/>
        <v>2668000</v>
      </c>
      <c r="N326" s="50">
        <f t="shared" si="13"/>
        <v>1784800</v>
      </c>
      <c r="O326" s="50">
        <v>400</v>
      </c>
      <c r="P326" s="50">
        <f t="shared" si="15"/>
        <v>0</v>
      </c>
      <c r="Q326" s="5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row>
    <row r="327" spans="1:58">
      <c r="A327" s="1"/>
      <c r="B327" s="1"/>
      <c r="C327" s="1"/>
      <c r="D327" s="1"/>
      <c r="E327" s="1"/>
      <c r="F327" s="1"/>
      <c r="G327" s="1"/>
      <c r="K327" s="49"/>
      <c r="L327" s="50">
        <f t="shared" si="14"/>
        <v>2668000</v>
      </c>
      <c r="M327" s="50">
        <f t="shared" si="16"/>
        <v>2672000</v>
      </c>
      <c r="N327" s="50">
        <f t="shared" si="13"/>
        <v>1787600</v>
      </c>
      <c r="O327" s="50">
        <v>400</v>
      </c>
      <c r="P327" s="50">
        <f t="shared" si="15"/>
        <v>0</v>
      </c>
      <c r="Q327" s="5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row>
    <row r="328" spans="1:58">
      <c r="A328" s="1"/>
      <c r="B328" s="1"/>
      <c r="C328" s="1"/>
      <c r="D328" s="1"/>
      <c r="E328" s="1"/>
      <c r="F328" s="1"/>
      <c r="G328" s="1"/>
      <c r="K328" s="49"/>
      <c r="L328" s="50">
        <f t="shared" si="14"/>
        <v>2672000</v>
      </c>
      <c r="M328" s="50">
        <f t="shared" si="16"/>
        <v>2676000</v>
      </c>
      <c r="N328" s="50">
        <f t="shared" si="13"/>
        <v>1790400</v>
      </c>
      <c r="O328" s="50">
        <v>400</v>
      </c>
      <c r="P328" s="50">
        <f t="shared" si="15"/>
        <v>0</v>
      </c>
      <c r="Q328" s="5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row>
    <row r="329" spans="1:58">
      <c r="A329" s="1"/>
      <c r="B329" s="1"/>
      <c r="C329" s="1"/>
      <c r="D329" s="1"/>
      <c r="E329" s="1"/>
      <c r="F329" s="1"/>
      <c r="G329" s="1"/>
      <c r="K329" s="49"/>
      <c r="L329" s="50">
        <f t="shared" si="14"/>
        <v>2676000</v>
      </c>
      <c r="M329" s="50">
        <f t="shared" si="16"/>
        <v>2680000</v>
      </c>
      <c r="N329" s="50">
        <f t="shared" si="13"/>
        <v>1793200</v>
      </c>
      <c r="O329" s="50">
        <v>400</v>
      </c>
      <c r="P329" s="50">
        <f t="shared" si="15"/>
        <v>0</v>
      </c>
      <c r="Q329" s="5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row>
    <row r="330" spans="1:58">
      <c r="A330" s="1"/>
      <c r="B330" s="1"/>
      <c r="C330" s="1"/>
      <c r="D330" s="1"/>
      <c r="E330" s="1"/>
      <c r="F330" s="1"/>
      <c r="G330" s="1"/>
      <c r="K330" s="49"/>
      <c r="L330" s="50">
        <f t="shared" si="14"/>
        <v>2680000</v>
      </c>
      <c r="M330" s="50">
        <f t="shared" si="16"/>
        <v>2684000</v>
      </c>
      <c r="N330" s="50">
        <f t="shared" si="13"/>
        <v>1796000</v>
      </c>
      <c r="O330" s="50">
        <v>400</v>
      </c>
      <c r="P330" s="50">
        <f t="shared" si="15"/>
        <v>0</v>
      </c>
      <c r="Q330" s="5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row>
    <row r="331" spans="1:58">
      <c r="A331" s="1"/>
      <c r="B331" s="1"/>
      <c r="C331" s="1"/>
      <c r="D331" s="1"/>
      <c r="E331" s="1"/>
      <c r="F331" s="1"/>
      <c r="G331" s="1"/>
      <c r="K331" s="49"/>
      <c r="L331" s="50">
        <f t="shared" si="14"/>
        <v>2684000</v>
      </c>
      <c r="M331" s="50">
        <f t="shared" si="16"/>
        <v>2688000</v>
      </c>
      <c r="N331" s="50">
        <f t="shared" si="13"/>
        <v>1798800</v>
      </c>
      <c r="O331" s="50">
        <v>400</v>
      </c>
      <c r="P331" s="50">
        <f t="shared" si="15"/>
        <v>0</v>
      </c>
      <c r="Q331" s="5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row>
    <row r="332" spans="1:58">
      <c r="A332" s="1"/>
      <c r="B332" s="1"/>
      <c r="C332" s="1"/>
      <c r="D332" s="1"/>
      <c r="E332" s="1"/>
      <c r="F332" s="1"/>
      <c r="G332" s="1"/>
      <c r="K332" s="49"/>
      <c r="L332" s="50">
        <f t="shared" si="14"/>
        <v>2688000</v>
      </c>
      <c r="M332" s="50">
        <f t="shared" si="16"/>
        <v>2692000</v>
      </c>
      <c r="N332" s="50">
        <f t="shared" si="13"/>
        <v>1801600</v>
      </c>
      <c r="O332" s="50">
        <v>400</v>
      </c>
      <c r="P332" s="50">
        <f t="shared" si="15"/>
        <v>0</v>
      </c>
      <c r="Q332" s="5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row>
    <row r="333" spans="1:58">
      <c r="A333" s="1"/>
      <c r="B333" s="1"/>
      <c r="C333" s="1"/>
      <c r="D333" s="1"/>
      <c r="E333" s="1"/>
      <c r="F333" s="1"/>
      <c r="G333" s="1"/>
      <c r="K333" s="49"/>
      <c r="L333" s="50">
        <f t="shared" si="14"/>
        <v>2692000</v>
      </c>
      <c r="M333" s="50">
        <f t="shared" si="16"/>
        <v>2696000</v>
      </c>
      <c r="N333" s="50">
        <f t="shared" si="13"/>
        <v>1804400</v>
      </c>
      <c r="O333" s="50">
        <v>400</v>
      </c>
      <c r="P333" s="50">
        <f t="shared" si="15"/>
        <v>0</v>
      </c>
      <c r="Q333" s="5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row>
    <row r="334" spans="1:58">
      <c r="A334" s="1"/>
      <c r="B334" s="1"/>
      <c r="C334" s="1"/>
      <c r="D334" s="1"/>
      <c r="E334" s="1"/>
      <c r="F334" s="1"/>
      <c r="G334" s="1"/>
      <c r="K334" s="49"/>
      <c r="L334" s="50">
        <f t="shared" si="14"/>
        <v>2696000</v>
      </c>
      <c r="M334" s="50">
        <f t="shared" si="16"/>
        <v>2700000</v>
      </c>
      <c r="N334" s="50">
        <f t="shared" si="13"/>
        <v>1807200</v>
      </c>
      <c r="O334" s="50">
        <v>400</v>
      </c>
      <c r="P334" s="50">
        <f t="shared" si="15"/>
        <v>0</v>
      </c>
      <c r="Q334" s="5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row>
    <row r="335" spans="1:58">
      <c r="A335" s="1"/>
      <c r="B335" s="1"/>
      <c r="C335" s="1"/>
      <c r="D335" s="1"/>
      <c r="E335" s="1"/>
      <c r="F335" s="1"/>
      <c r="G335" s="1"/>
      <c r="K335" s="49"/>
      <c r="L335" s="50">
        <f t="shared" si="14"/>
        <v>2700000</v>
      </c>
      <c r="M335" s="50">
        <f t="shared" si="16"/>
        <v>2704000</v>
      </c>
      <c r="N335" s="50">
        <f t="shared" si="13"/>
        <v>1810000</v>
      </c>
      <c r="O335" s="50">
        <v>400</v>
      </c>
      <c r="P335" s="50">
        <f t="shared" si="15"/>
        <v>0</v>
      </c>
      <c r="Q335" s="5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row>
    <row r="336" spans="1:58">
      <c r="A336" s="1"/>
      <c r="B336" s="1"/>
      <c r="C336" s="1"/>
      <c r="D336" s="1"/>
      <c r="E336" s="1"/>
      <c r="F336" s="1"/>
      <c r="G336" s="1"/>
      <c r="K336" s="49"/>
      <c r="L336" s="50">
        <f t="shared" si="14"/>
        <v>2704000</v>
      </c>
      <c r="M336" s="50">
        <f t="shared" si="16"/>
        <v>2708000</v>
      </c>
      <c r="N336" s="50">
        <f t="shared" si="13"/>
        <v>1812800</v>
      </c>
      <c r="O336" s="50">
        <v>400</v>
      </c>
      <c r="P336" s="50">
        <f t="shared" si="15"/>
        <v>0</v>
      </c>
      <c r="Q336" s="5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row>
    <row r="337" spans="1:58">
      <c r="A337" s="1"/>
      <c r="B337" s="1"/>
      <c r="C337" s="1"/>
      <c r="D337" s="1"/>
      <c r="E337" s="1"/>
      <c r="F337" s="1"/>
      <c r="G337" s="1"/>
      <c r="K337" s="49"/>
      <c r="L337" s="50">
        <f t="shared" si="14"/>
        <v>2708000</v>
      </c>
      <c r="M337" s="50">
        <f t="shared" si="16"/>
        <v>2712000</v>
      </c>
      <c r="N337" s="50">
        <f t="shared" si="13"/>
        <v>1815600</v>
      </c>
      <c r="O337" s="50">
        <v>400</v>
      </c>
      <c r="P337" s="50">
        <f t="shared" si="15"/>
        <v>0</v>
      </c>
      <c r="Q337" s="5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row>
    <row r="338" spans="1:58">
      <c r="A338" s="1"/>
      <c r="B338" s="1"/>
      <c r="C338" s="1"/>
      <c r="D338" s="1"/>
      <c r="E338" s="1"/>
      <c r="F338" s="1"/>
      <c r="G338" s="1"/>
      <c r="K338" s="49"/>
      <c r="L338" s="50">
        <f t="shared" si="14"/>
        <v>2712000</v>
      </c>
      <c r="M338" s="50">
        <f t="shared" si="16"/>
        <v>2716000</v>
      </c>
      <c r="N338" s="50">
        <f t="shared" si="13"/>
        <v>1818400</v>
      </c>
      <c r="O338" s="50">
        <v>400</v>
      </c>
      <c r="P338" s="50">
        <f t="shared" si="15"/>
        <v>0</v>
      </c>
      <c r="Q338" s="5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row>
    <row r="339" spans="1:58">
      <c r="A339" s="1"/>
      <c r="B339" s="1"/>
      <c r="C339" s="1"/>
      <c r="D339" s="1"/>
      <c r="E339" s="1"/>
      <c r="F339" s="1"/>
      <c r="G339" s="1"/>
      <c r="K339" s="49"/>
      <c r="L339" s="50">
        <f t="shared" si="14"/>
        <v>2716000</v>
      </c>
      <c r="M339" s="50">
        <f t="shared" si="16"/>
        <v>2720000</v>
      </c>
      <c r="N339" s="50">
        <f t="shared" si="13"/>
        <v>1821200</v>
      </c>
      <c r="O339" s="50">
        <v>400</v>
      </c>
      <c r="P339" s="50">
        <f t="shared" si="15"/>
        <v>0</v>
      </c>
      <c r="Q339" s="5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row>
    <row r="340" spans="1:58">
      <c r="A340" s="1"/>
      <c r="B340" s="1"/>
      <c r="C340" s="1"/>
      <c r="D340" s="1"/>
      <c r="E340" s="1"/>
      <c r="F340" s="1"/>
      <c r="G340" s="1"/>
      <c r="K340" s="49"/>
      <c r="L340" s="50">
        <f t="shared" si="14"/>
        <v>2720000</v>
      </c>
      <c r="M340" s="50">
        <f t="shared" si="16"/>
        <v>2724000</v>
      </c>
      <c r="N340" s="50">
        <f t="shared" si="13"/>
        <v>1824000</v>
      </c>
      <c r="O340" s="50">
        <v>400</v>
      </c>
      <c r="P340" s="50">
        <f t="shared" si="15"/>
        <v>0</v>
      </c>
      <c r="Q340" s="5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row>
    <row r="341" spans="1:58">
      <c r="A341" s="1"/>
      <c r="B341" s="1"/>
      <c r="C341" s="1"/>
      <c r="D341" s="1"/>
      <c r="E341" s="1"/>
      <c r="F341" s="1"/>
      <c r="G341" s="1"/>
      <c r="K341" s="49"/>
      <c r="L341" s="50">
        <f t="shared" si="14"/>
        <v>2724000</v>
      </c>
      <c r="M341" s="50">
        <f t="shared" si="16"/>
        <v>2728000</v>
      </c>
      <c r="N341" s="50">
        <f t="shared" si="13"/>
        <v>1826800</v>
      </c>
      <c r="O341" s="50">
        <v>400</v>
      </c>
      <c r="P341" s="50">
        <f t="shared" si="15"/>
        <v>0</v>
      </c>
      <c r="Q341" s="5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row>
    <row r="342" spans="1:58">
      <c r="A342" s="1"/>
      <c r="B342" s="1"/>
      <c r="C342" s="1"/>
      <c r="D342" s="1"/>
      <c r="E342" s="1"/>
      <c r="F342" s="1"/>
      <c r="G342" s="1"/>
      <c r="K342" s="49"/>
      <c r="L342" s="50">
        <f t="shared" si="14"/>
        <v>2728000</v>
      </c>
      <c r="M342" s="50">
        <f t="shared" si="16"/>
        <v>2732000</v>
      </c>
      <c r="N342" s="50">
        <f t="shared" si="13"/>
        <v>1829600</v>
      </c>
      <c r="O342" s="50">
        <v>400</v>
      </c>
      <c r="P342" s="50">
        <f t="shared" si="15"/>
        <v>0</v>
      </c>
      <c r="Q342" s="5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row>
    <row r="343" spans="1:58">
      <c r="A343" s="1"/>
      <c r="B343" s="1"/>
      <c r="C343" s="1"/>
      <c r="D343" s="1"/>
      <c r="E343" s="1"/>
      <c r="F343" s="1"/>
      <c r="G343" s="1"/>
      <c r="K343" s="49"/>
      <c r="L343" s="50">
        <f t="shared" si="14"/>
        <v>2732000</v>
      </c>
      <c r="M343" s="50">
        <f t="shared" si="16"/>
        <v>2736000</v>
      </c>
      <c r="N343" s="50">
        <f t="shared" si="13"/>
        <v>1832400</v>
      </c>
      <c r="O343" s="50">
        <v>400</v>
      </c>
      <c r="P343" s="50">
        <f t="shared" si="15"/>
        <v>0</v>
      </c>
      <c r="Q343" s="5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row>
    <row r="344" spans="1:58">
      <c r="A344" s="1"/>
      <c r="B344" s="1"/>
      <c r="C344" s="1"/>
      <c r="D344" s="1"/>
      <c r="E344" s="1"/>
      <c r="F344" s="1"/>
      <c r="G344" s="1"/>
      <c r="K344" s="49"/>
      <c r="L344" s="50">
        <f t="shared" si="14"/>
        <v>2736000</v>
      </c>
      <c r="M344" s="50">
        <f t="shared" si="16"/>
        <v>2740000</v>
      </c>
      <c r="N344" s="50">
        <f t="shared" si="13"/>
        <v>1835200</v>
      </c>
      <c r="O344" s="50">
        <v>400</v>
      </c>
      <c r="P344" s="50">
        <f t="shared" si="15"/>
        <v>0</v>
      </c>
      <c r="Q344" s="5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row>
    <row r="345" spans="1:58">
      <c r="A345" s="1"/>
      <c r="B345" s="1"/>
      <c r="C345" s="1"/>
      <c r="D345" s="1"/>
      <c r="E345" s="1"/>
      <c r="F345" s="1"/>
      <c r="G345" s="1"/>
      <c r="K345" s="49"/>
      <c r="L345" s="50">
        <f t="shared" si="14"/>
        <v>2740000</v>
      </c>
      <c r="M345" s="50">
        <f t="shared" si="16"/>
        <v>2744000</v>
      </c>
      <c r="N345" s="50">
        <f t="shared" si="13"/>
        <v>1838000</v>
      </c>
      <c r="O345" s="50">
        <v>400</v>
      </c>
      <c r="P345" s="50">
        <f t="shared" si="15"/>
        <v>0</v>
      </c>
      <c r="Q345" s="5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row>
    <row r="346" spans="1:58">
      <c r="A346" s="1"/>
      <c r="B346" s="1"/>
      <c r="C346" s="1"/>
      <c r="D346" s="1"/>
      <c r="E346" s="1"/>
      <c r="F346" s="1"/>
      <c r="G346" s="1"/>
      <c r="K346" s="49"/>
      <c r="L346" s="50">
        <f t="shared" si="14"/>
        <v>2744000</v>
      </c>
      <c r="M346" s="50">
        <f t="shared" si="16"/>
        <v>2748000</v>
      </c>
      <c r="N346" s="50">
        <f t="shared" si="13"/>
        <v>1840800</v>
      </c>
      <c r="O346" s="50">
        <v>400</v>
      </c>
      <c r="P346" s="50">
        <f t="shared" si="15"/>
        <v>0</v>
      </c>
      <c r="Q346" s="5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row>
    <row r="347" spans="1:58">
      <c r="A347" s="1"/>
      <c r="B347" s="1"/>
      <c r="C347" s="1"/>
      <c r="D347" s="1"/>
      <c r="E347" s="1"/>
      <c r="F347" s="1"/>
      <c r="G347" s="1"/>
      <c r="K347" s="49"/>
      <c r="L347" s="50">
        <f t="shared" si="14"/>
        <v>2748000</v>
      </c>
      <c r="M347" s="50">
        <f t="shared" si="16"/>
        <v>2752000</v>
      </c>
      <c r="N347" s="50">
        <f t="shared" si="13"/>
        <v>1843600</v>
      </c>
      <c r="O347" s="50">
        <v>400</v>
      </c>
      <c r="P347" s="50">
        <f t="shared" si="15"/>
        <v>0</v>
      </c>
      <c r="Q347" s="5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row>
    <row r="348" spans="1:58">
      <c r="A348" s="1"/>
      <c r="B348" s="1"/>
      <c r="C348" s="1"/>
      <c r="D348" s="1"/>
      <c r="E348" s="1"/>
      <c r="F348" s="1"/>
      <c r="G348" s="1"/>
      <c r="K348" s="49"/>
      <c r="L348" s="50">
        <f t="shared" si="14"/>
        <v>2752000</v>
      </c>
      <c r="M348" s="50">
        <f t="shared" si="16"/>
        <v>2756000</v>
      </c>
      <c r="N348" s="50">
        <f t="shared" si="13"/>
        <v>1846400</v>
      </c>
      <c r="O348" s="50">
        <v>400</v>
      </c>
      <c r="P348" s="50">
        <f t="shared" si="15"/>
        <v>0</v>
      </c>
      <c r="Q348" s="5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row>
    <row r="349" spans="1:58">
      <c r="A349" s="1"/>
      <c r="B349" s="1"/>
      <c r="C349" s="1"/>
      <c r="D349" s="1"/>
      <c r="E349" s="1"/>
      <c r="F349" s="1"/>
      <c r="G349" s="1"/>
      <c r="K349" s="49"/>
      <c r="L349" s="50">
        <f t="shared" si="14"/>
        <v>2756000</v>
      </c>
      <c r="M349" s="50">
        <f t="shared" si="16"/>
        <v>2760000</v>
      </c>
      <c r="N349" s="50">
        <f t="shared" si="13"/>
        <v>1849200</v>
      </c>
      <c r="O349" s="50">
        <v>400</v>
      </c>
      <c r="P349" s="50">
        <f t="shared" si="15"/>
        <v>0</v>
      </c>
      <c r="Q349" s="5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row>
    <row r="350" spans="1:58">
      <c r="A350" s="1"/>
      <c r="B350" s="1"/>
      <c r="C350" s="1"/>
      <c r="D350" s="1"/>
      <c r="E350" s="1"/>
      <c r="F350" s="1"/>
      <c r="G350" s="1"/>
      <c r="K350" s="49"/>
      <c r="L350" s="50">
        <f t="shared" si="14"/>
        <v>2760000</v>
      </c>
      <c r="M350" s="50">
        <f t="shared" si="16"/>
        <v>2764000</v>
      </c>
      <c r="N350" s="50">
        <f t="shared" si="13"/>
        <v>1852000</v>
      </c>
      <c r="O350" s="50">
        <v>400</v>
      </c>
      <c r="P350" s="50">
        <f t="shared" si="15"/>
        <v>0</v>
      </c>
      <c r="Q350" s="5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row>
    <row r="351" spans="1:58">
      <c r="A351" s="1"/>
      <c r="B351" s="1"/>
      <c r="C351" s="1"/>
      <c r="D351" s="1"/>
      <c r="E351" s="1"/>
      <c r="F351" s="1"/>
      <c r="G351" s="1"/>
      <c r="K351" s="49"/>
      <c r="L351" s="50">
        <f t="shared" si="14"/>
        <v>2764000</v>
      </c>
      <c r="M351" s="50">
        <f t="shared" si="16"/>
        <v>2768000</v>
      </c>
      <c r="N351" s="50">
        <f t="shared" si="13"/>
        <v>1854800</v>
      </c>
      <c r="O351" s="50">
        <v>400</v>
      </c>
      <c r="P351" s="50">
        <f t="shared" si="15"/>
        <v>0</v>
      </c>
      <c r="Q351" s="5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row>
    <row r="352" spans="1:58">
      <c r="A352" s="1"/>
      <c r="B352" s="1"/>
      <c r="C352" s="1"/>
      <c r="D352" s="1"/>
      <c r="E352" s="1"/>
      <c r="F352" s="1"/>
      <c r="G352" s="1"/>
      <c r="K352" s="49"/>
      <c r="L352" s="50">
        <f t="shared" si="14"/>
        <v>2768000</v>
      </c>
      <c r="M352" s="50">
        <f t="shared" si="16"/>
        <v>2772000</v>
      </c>
      <c r="N352" s="50">
        <f t="shared" si="13"/>
        <v>1857600</v>
      </c>
      <c r="O352" s="50">
        <v>400</v>
      </c>
      <c r="P352" s="50">
        <f t="shared" si="15"/>
        <v>0</v>
      </c>
      <c r="Q352" s="5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row>
    <row r="353" spans="1:58">
      <c r="A353" s="1"/>
      <c r="B353" s="1"/>
      <c r="C353" s="1"/>
      <c r="D353" s="1"/>
      <c r="E353" s="1"/>
      <c r="F353" s="1"/>
      <c r="G353" s="1"/>
      <c r="K353" s="49"/>
      <c r="L353" s="50">
        <f t="shared" si="14"/>
        <v>2772000</v>
      </c>
      <c r="M353" s="50">
        <f t="shared" si="16"/>
        <v>2776000</v>
      </c>
      <c r="N353" s="50">
        <f t="shared" si="13"/>
        <v>1860400</v>
      </c>
      <c r="O353" s="50">
        <v>400</v>
      </c>
      <c r="P353" s="50">
        <f t="shared" si="15"/>
        <v>0</v>
      </c>
      <c r="Q353" s="5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row>
    <row r="354" spans="1:58">
      <c r="A354" s="1"/>
      <c r="B354" s="1"/>
      <c r="C354" s="1"/>
      <c r="D354" s="1"/>
      <c r="E354" s="1"/>
      <c r="F354" s="1"/>
      <c r="G354" s="1"/>
      <c r="K354" s="49"/>
      <c r="L354" s="50">
        <f t="shared" si="14"/>
        <v>2776000</v>
      </c>
      <c r="M354" s="50">
        <f t="shared" si="16"/>
        <v>2780000</v>
      </c>
      <c r="N354" s="50">
        <f t="shared" si="13"/>
        <v>1863200</v>
      </c>
      <c r="O354" s="50">
        <v>400</v>
      </c>
      <c r="P354" s="50">
        <f t="shared" si="15"/>
        <v>0</v>
      </c>
      <c r="Q354" s="5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row>
    <row r="355" spans="1:58">
      <c r="A355" s="1"/>
      <c r="B355" s="1"/>
      <c r="C355" s="1"/>
      <c r="D355" s="1"/>
      <c r="E355" s="1"/>
      <c r="F355" s="1"/>
      <c r="G355" s="1"/>
      <c r="K355" s="49"/>
      <c r="L355" s="50">
        <f t="shared" si="14"/>
        <v>2780000</v>
      </c>
      <c r="M355" s="50">
        <f t="shared" si="16"/>
        <v>2784000</v>
      </c>
      <c r="N355" s="50">
        <f t="shared" si="13"/>
        <v>1866000</v>
      </c>
      <c r="O355" s="50">
        <v>400</v>
      </c>
      <c r="P355" s="50">
        <f t="shared" si="15"/>
        <v>0</v>
      </c>
      <c r="Q355" s="5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row>
    <row r="356" spans="1:58">
      <c r="A356" s="1"/>
      <c r="B356" s="1"/>
      <c r="C356" s="1"/>
      <c r="D356" s="1"/>
      <c r="E356" s="1"/>
      <c r="F356" s="1"/>
      <c r="G356" s="1"/>
      <c r="K356" s="49"/>
      <c r="L356" s="50">
        <f t="shared" si="14"/>
        <v>2784000</v>
      </c>
      <c r="M356" s="50">
        <f t="shared" si="16"/>
        <v>2788000</v>
      </c>
      <c r="N356" s="50">
        <f t="shared" si="13"/>
        <v>1868800</v>
      </c>
      <c r="O356" s="50">
        <v>400</v>
      </c>
      <c r="P356" s="50">
        <f t="shared" si="15"/>
        <v>0</v>
      </c>
      <c r="Q356" s="5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row>
    <row r="357" spans="1:58">
      <c r="A357" s="1"/>
      <c r="B357" s="1"/>
      <c r="C357" s="1"/>
      <c r="D357" s="1"/>
      <c r="E357" s="1"/>
      <c r="F357" s="1"/>
      <c r="G357" s="1"/>
      <c r="K357" s="49"/>
      <c r="L357" s="50">
        <f t="shared" si="14"/>
        <v>2788000</v>
      </c>
      <c r="M357" s="50">
        <f t="shared" si="16"/>
        <v>2792000</v>
      </c>
      <c r="N357" s="50">
        <f t="shared" si="13"/>
        <v>1871600</v>
      </c>
      <c r="O357" s="50">
        <v>400</v>
      </c>
      <c r="P357" s="50">
        <f t="shared" si="15"/>
        <v>0</v>
      </c>
      <c r="Q357" s="5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row>
    <row r="358" spans="1:58">
      <c r="A358" s="1"/>
      <c r="B358" s="1"/>
      <c r="C358" s="1"/>
      <c r="D358" s="1"/>
      <c r="E358" s="1"/>
      <c r="F358" s="1"/>
      <c r="G358" s="1"/>
      <c r="K358" s="49"/>
      <c r="L358" s="50">
        <f t="shared" si="14"/>
        <v>2792000</v>
      </c>
      <c r="M358" s="50">
        <f t="shared" si="16"/>
        <v>2796000</v>
      </c>
      <c r="N358" s="50">
        <f t="shared" si="13"/>
        <v>1874400</v>
      </c>
      <c r="O358" s="50">
        <v>400</v>
      </c>
      <c r="P358" s="50">
        <f t="shared" si="15"/>
        <v>0</v>
      </c>
      <c r="Q358" s="5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row>
    <row r="359" spans="1:58">
      <c r="A359" s="1"/>
      <c r="B359" s="1"/>
      <c r="C359" s="1"/>
      <c r="D359" s="1"/>
      <c r="E359" s="1"/>
      <c r="F359" s="1"/>
      <c r="G359" s="1"/>
      <c r="K359" s="49"/>
      <c r="L359" s="50">
        <f t="shared" si="14"/>
        <v>2796000</v>
      </c>
      <c r="M359" s="50">
        <f t="shared" si="16"/>
        <v>2800000</v>
      </c>
      <c r="N359" s="50">
        <f t="shared" si="13"/>
        <v>1877200</v>
      </c>
      <c r="O359" s="50">
        <v>400</v>
      </c>
      <c r="P359" s="50">
        <f t="shared" si="15"/>
        <v>0</v>
      </c>
      <c r="Q359" s="5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row>
    <row r="360" spans="1:58">
      <c r="A360" s="1"/>
      <c r="B360" s="1"/>
      <c r="C360" s="1"/>
      <c r="D360" s="1"/>
      <c r="E360" s="1"/>
      <c r="F360" s="1"/>
      <c r="G360" s="1"/>
      <c r="K360" s="49"/>
      <c r="L360" s="50">
        <f t="shared" si="14"/>
        <v>2800000</v>
      </c>
      <c r="M360" s="50">
        <f t="shared" si="16"/>
        <v>2804000</v>
      </c>
      <c r="N360" s="50">
        <f t="shared" si="13"/>
        <v>1880000</v>
      </c>
      <c r="O360" s="50">
        <v>400</v>
      </c>
      <c r="P360" s="50">
        <f t="shared" si="15"/>
        <v>0</v>
      </c>
      <c r="Q360" s="5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row>
    <row r="361" spans="1:58">
      <c r="A361" s="1"/>
      <c r="B361" s="1"/>
      <c r="C361" s="1"/>
      <c r="D361" s="1"/>
      <c r="E361" s="1"/>
      <c r="F361" s="1"/>
      <c r="G361" s="1"/>
      <c r="K361" s="49"/>
      <c r="L361" s="50">
        <f t="shared" si="14"/>
        <v>2804000</v>
      </c>
      <c r="M361" s="50">
        <f t="shared" si="16"/>
        <v>2808000</v>
      </c>
      <c r="N361" s="50">
        <f t="shared" si="13"/>
        <v>1882800</v>
      </c>
      <c r="O361" s="50">
        <v>400</v>
      </c>
      <c r="P361" s="50">
        <f t="shared" si="15"/>
        <v>0</v>
      </c>
      <c r="Q361" s="5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row>
    <row r="362" spans="1:58">
      <c r="A362" s="1"/>
      <c r="B362" s="1"/>
      <c r="C362" s="1"/>
      <c r="D362" s="1"/>
      <c r="E362" s="1"/>
      <c r="F362" s="1"/>
      <c r="G362" s="1"/>
      <c r="K362" s="49"/>
      <c r="L362" s="50">
        <f t="shared" si="14"/>
        <v>2808000</v>
      </c>
      <c r="M362" s="50">
        <f t="shared" si="16"/>
        <v>2812000</v>
      </c>
      <c r="N362" s="50">
        <f t="shared" si="13"/>
        <v>1885600</v>
      </c>
      <c r="O362" s="50">
        <v>400</v>
      </c>
      <c r="P362" s="50">
        <f t="shared" si="15"/>
        <v>0</v>
      </c>
      <c r="Q362" s="5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row>
    <row r="363" spans="1:58">
      <c r="A363" s="1"/>
      <c r="B363" s="1"/>
      <c r="C363" s="1"/>
      <c r="D363" s="1"/>
      <c r="E363" s="1"/>
      <c r="F363" s="1"/>
      <c r="G363" s="1"/>
      <c r="K363" s="49"/>
      <c r="L363" s="50">
        <f t="shared" si="14"/>
        <v>2812000</v>
      </c>
      <c r="M363" s="50">
        <f t="shared" si="16"/>
        <v>2816000</v>
      </c>
      <c r="N363" s="50">
        <f t="shared" si="13"/>
        <v>1888400</v>
      </c>
      <c r="O363" s="50">
        <v>400</v>
      </c>
      <c r="P363" s="50">
        <f t="shared" si="15"/>
        <v>0</v>
      </c>
      <c r="Q363" s="5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row>
    <row r="364" spans="1:58">
      <c r="A364" s="1"/>
      <c r="B364" s="1"/>
      <c r="C364" s="1"/>
      <c r="D364" s="1"/>
      <c r="E364" s="1"/>
      <c r="F364" s="1"/>
      <c r="G364" s="1"/>
      <c r="K364" s="49"/>
      <c r="L364" s="50">
        <f t="shared" si="14"/>
        <v>2816000</v>
      </c>
      <c r="M364" s="50">
        <f t="shared" si="16"/>
        <v>2820000</v>
      </c>
      <c r="N364" s="50">
        <f t="shared" si="13"/>
        <v>1891200</v>
      </c>
      <c r="O364" s="50">
        <v>400</v>
      </c>
      <c r="P364" s="50">
        <f t="shared" si="15"/>
        <v>0</v>
      </c>
      <c r="Q364" s="5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row>
    <row r="365" spans="1:58">
      <c r="A365" s="1"/>
      <c r="B365" s="1"/>
      <c r="C365" s="1"/>
      <c r="D365" s="1"/>
      <c r="E365" s="1"/>
      <c r="F365" s="1"/>
      <c r="G365" s="1"/>
      <c r="K365" s="49"/>
      <c r="L365" s="50">
        <f t="shared" si="14"/>
        <v>2820000</v>
      </c>
      <c r="M365" s="50">
        <f t="shared" si="16"/>
        <v>2824000</v>
      </c>
      <c r="N365" s="50">
        <f t="shared" si="13"/>
        <v>1894000</v>
      </c>
      <c r="O365" s="50">
        <v>400</v>
      </c>
      <c r="P365" s="50">
        <f t="shared" si="15"/>
        <v>0</v>
      </c>
      <c r="Q365" s="5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row>
    <row r="366" spans="1:58">
      <c r="A366" s="1"/>
      <c r="B366" s="1"/>
      <c r="C366" s="1"/>
      <c r="D366" s="1"/>
      <c r="E366" s="1"/>
      <c r="F366" s="1"/>
      <c r="G366" s="1"/>
      <c r="K366" s="49"/>
      <c r="L366" s="50">
        <f t="shared" si="14"/>
        <v>2824000</v>
      </c>
      <c r="M366" s="50">
        <f t="shared" si="16"/>
        <v>2828000</v>
      </c>
      <c r="N366" s="50">
        <f t="shared" si="13"/>
        <v>1896800</v>
      </c>
      <c r="O366" s="50">
        <v>400</v>
      </c>
      <c r="P366" s="50">
        <f t="shared" si="15"/>
        <v>0</v>
      </c>
      <c r="Q366" s="5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row>
    <row r="367" spans="1:58">
      <c r="A367" s="1"/>
      <c r="B367" s="1"/>
      <c r="C367" s="1"/>
      <c r="D367" s="1"/>
      <c r="E367" s="1"/>
      <c r="F367" s="1"/>
      <c r="G367" s="1"/>
      <c r="K367" s="49"/>
      <c r="L367" s="50">
        <f t="shared" si="14"/>
        <v>2828000</v>
      </c>
      <c r="M367" s="50">
        <f t="shared" si="16"/>
        <v>2832000</v>
      </c>
      <c r="N367" s="50">
        <f t="shared" si="13"/>
        <v>1899600</v>
      </c>
      <c r="O367" s="50">
        <v>400</v>
      </c>
      <c r="P367" s="50">
        <f t="shared" si="15"/>
        <v>0</v>
      </c>
      <c r="Q367" s="5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row>
    <row r="368" spans="1:58">
      <c r="A368" s="1"/>
      <c r="B368" s="1"/>
      <c r="C368" s="1"/>
      <c r="D368" s="1"/>
      <c r="E368" s="1"/>
      <c r="F368" s="1"/>
      <c r="G368" s="1"/>
      <c r="K368" s="49"/>
      <c r="L368" s="50">
        <f t="shared" si="14"/>
        <v>2832000</v>
      </c>
      <c r="M368" s="50">
        <f t="shared" si="16"/>
        <v>2836000</v>
      </c>
      <c r="N368" s="50">
        <f t="shared" si="13"/>
        <v>1902400</v>
      </c>
      <c r="O368" s="50">
        <v>400</v>
      </c>
      <c r="P368" s="50">
        <f t="shared" si="15"/>
        <v>0</v>
      </c>
      <c r="Q368" s="5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row>
    <row r="369" spans="1:58">
      <c r="A369" s="1"/>
      <c r="B369" s="1"/>
      <c r="C369" s="1"/>
      <c r="D369" s="1"/>
      <c r="E369" s="1"/>
      <c r="F369" s="1"/>
      <c r="G369" s="1"/>
      <c r="K369" s="49"/>
      <c r="L369" s="50">
        <f t="shared" si="14"/>
        <v>2836000</v>
      </c>
      <c r="M369" s="50">
        <f t="shared" si="16"/>
        <v>2840000</v>
      </c>
      <c r="N369" s="50">
        <f t="shared" si="13"/>
        <v>1905200</v>
      </c>
      <c r="O369" s="50">
        <v>400</v>
      </c>
      <c r="P369" s="50">
        <f t="shared" si="15"/>
        <v>0</v>
      </c>
      <c r="Q369" s="5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row>
    <row r="370" spans="1:58">
      <c r="A370" s="1"/>
      <c r="B370" s="1"/>
      <c r="C370" s="1"/>
      <c r="D370" s="1"/>
      <c r="E370" s="1"/>
      <c r="F370" s="1"/>
      <c r="G370" s="1"/>
      <c r="K370" s="49"/>
      <c r="L370" s="50">
        <f t="shared" si="14"/>
        <v>2840000</v>
      </c>
      <c r="M370" s="50">
        <f t="shared" si="16"/>
        <v>2844000</v>
      </c>
      <c r="N370" s="50">
        <f t="shared" ref="N370:N412" si="17">+N369+2400+O370</f>
        <v>1908000</v>
      </c>
      <c r="O370" s="50">
        <v>400</v>
      </c>
      <c r="P370" s="50">
        <f t="shared" si="15"/>
        <v>0</v>
      </c>
      <c r="Q370" s="5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row>
    <row r="371" spans="1:58">
      <c r="A371" s="1"/>
      <c r="B371" s="1"/>
      <c r="C371" s="1"/>
      <c r="D371" s="1"/>
      <c r="E371" s="1"/>
      <c r="F371" s="1"/>
      <c r="G371" s="1"/>
      <c r="K371" s="49"/>
      <c r="L371" s="50">
        <f t="shared" si="14"/>
        <v>2844000</v>
      </c>
      <c r="M371" s="50">
        <f t="shared" si="16"/>
        <v>2848000</v>
      </c>
      <c r="N371" s="50">
        <f t="shared" si="17"/>
        <v>1910800</v>
      </c>
      <c r="O371" s="50">
        <v>400</v>
      </c>
      <c r="P371" s="50">
        <f t="shared" si="15"/>
        <v>0</v>
      </c>
      <c r="Q371" s="5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row>
    <row r="372" spans="1:58">
      <c r="A372" s="1"/>
      <c r="B372" s="1"/>
      <c r="C372" s="1"/>
      <c r="D372" s="1"/>
      <c r="E372" s="1"/>
      <c r="F372" s="1"/>
      <c r="G372" s="1"/>
      <c r="K372" s="49"/>
      <c r="L372" s="50">
        <f t="shared" si="14"/>
        <v>2848000</v>
      </c>
      <c r="M372" s="50">
        <f t="shared" si="16"/>
        <v>2852000</v>
      </c>
      <c r="N372" s="50">
        <f t="shared" si="17"/>
        <v>1913600</v>
      </c>
      <c r="O372" s="50">
        <v>400</v>
      </c>
      <c r="P372" s="50">
        <f t="shared" si="15"/>
        <v>0</v>
      </c>
      <c r="Q372" s="5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row>
    <row r="373" spans="1:58">
      <c r="A373" s="1"/>
      <c r="B373" s="1"/>
      <c r="C373" s="1"/>
      <c r="D373" s="1"/>
      <c r="E373" s="1"/>
      <c r="F373" s="1"/>
      <c r="G373" s="1"/>
      <c r="K373" s="49"/>
      <c r="L373" s="50">
        <f t="shared" si="14"/>
        <v>2852000</v>
      </c>
      <c r="M373" s="50">
        <f t="shared" si="16"/>
        <v>2856000</v>
      </c>
      <c r="N373" s="50">
        <f t="shared" si="17"/>
        <v>1916400</v>
      </c>
      <c r="O373" s="50">
        <v>400</v>
      </c>
      <c r="P373" s="50">
        <f t="shared" si="15"/>
        <v>0</v>
      </c>
      <c r="Q373" s="5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row>
    <row r="374" spans="1:58">
      <c r="A374" s="1"/>
      <c r="B374" s="1"/>
      <c r="C374" s="1"/>
      <c r="D374" s="1"/>
      <c r="E374" s="1"/>
      <c r="F374" s="1"/>
      <c r="G374" s="1"/>
      <c r="K374" s="49"/>
      <c r="L374" s="50">
        <f t="shared" si="14"/>
        <v>2856000</v>
      </c>
      <c r="M374" s="50">
        <f t="shared" si="16"/>
        <v>2860000</v>
      </c>
      <c r="N374" s="50">
        <f t="shared" si="17"/>
        <v>1919200</v>
      </c>
      <c r="O374" s="50">
        <v>400</v>
      </c>
      <c r="P374" s="50">
        <f t="shared" si="15"/>
        <v>0</v>
      </c>
      <c r="Q374" s="5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row>
    <row r="375" spans="1:58">
      <c r="A375" s="1"/>
      <c r="B375" s="1"/>
      <c r="C375" s="1"/>
      <c r="D375" s="1"/>
      <c r="E375" s="1"/>
      <c r="F375" s="1"/>
      <c r="G375" s="1"/>
      <c r="K375" s="49"/>
      <c r="L375" s="50">
        <f t="shared" si="14"/>
        <v>2860000</v>
      </c>
      <c r="M375" s="50">
        <f t="shared" si="16"/>
        <v>2864000</v>
      </c>
      <c r="N375" s="50">
        <f t="shared" si="17"/>
        <v>1922000</v>
      </c>
      <c r="O375" s="50">
        <v>400</v>
      </c>
      <c r="P375" s="50">
        <f t="shared" si="15"/>
        <v>0</v>
      </c>
      <c r="Q375" s="5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row>
    <row r="376" spans="1:58">
      <c r="A376" s="1"/>
      <c r="B376" s="1"/>
      <c r="C376" s="1"/>
      <c r="D376" s="1"/>
      <c r="E376" s="1"/>
      <c r="F376" s="1"/>
      <c r="G376" s="1"/>
      <c r="K376" s="49"/>
      <c r="L376" s="50">
        <f t="shared" si="14"/>
        <v>2864000</v>
      </c>
      <c r="M376" s="50">
        <f t="shared" si="16"/>
        <v>2868000</v>
      </c>
      <c r="N376" s="50">
        <f t="shared" si="17"/>
        <v>1924800</v>
      </c>
      <c r="O376" s="50">
        <v>400</v>
      </c>
      <c r="P376" s="50">
        <f t="shared" si="15"/>
        <v>0</v>
      </c>
      <c r="Q376" s="5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row>
    <row r="377" spans="1:58">
      <c r="A377" s="1"/>
      <c r="B377" s="1"/>
      <c r="C377" s="1"/>
      <c r="D377" s="1"/>
      <c r="E377" s="1"/>
      <c r="F377" s="1"/>
      <c r="G377" s="1"/>
      <c r="K377" s="49"/>
      <c r="L377" s="50">
        <f t="shared" si="14"/>
        <v>2868000</v>
      </c>
      <c r="M377" s="50">
        <f t="shared" si="16"/>
        <v>2872000</v>
      </c>
      <c r="N377" s="50">
        <f t="shared" si="17"/>
        <v>1927600</v>
      </c>
      <c r="O377" s="50">
        <v>400</v>
      </c>
      <c r="P377" s="50">
        <f t="shared" si="15"/>
        <v>0</v>
      </c>
      <c r="Q377" s="5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row>
    <row r="378" spans="1:58">
      <c r="A378" s="1"/>
      <c r="B378" s="1"/>
      <c r="C378" s="1"/>
      <c r="D378" s="1"/>
      <c r="E378" s="1"/>
      <c r="F378" s="1"/>
      <c r="G378" s="1"/>
      <c r="K378" s="49"/>
      <c r="L378" s="50">
        <f t="shared" si="14"/>
        <v>2872000</v>
      </c>
      <c r="M378" s="50">
        <f t="shared" si="16"/>
        <v>2876000</v>
      </c>
      <c r="N378" s="50">
        <f t="shared" si="17"/>
        <v>1930400</v>
      </c>
      <c r="O378" s="50">
        <v>400</v>
      </c>
      <c r="P378" s="50">
        <f t="shared" si="15"/>
        <v>0</v>
      </c>
      <c r="Q378" s="5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row>
    <row r="379" spans="1:58">
      <c r="A379" s="1"/>
      <c r="B379" s="1"/>
      <c r="C379" s="1"/>
      <c r="D379" s="1"/>
      <c r="E379" s="1"/>
      <c r="F379" s="1"/>
      <c r="G379" s="1"/>
      <c r="K379" s="49"/>
      <c r="L379" s="50">
        <f t="shared" si="14"/>
        <v>2876000</v>
      </c>
      <c r="M379" s="50">
        <f t="shared" si="16"/>
        <v>2880000</v>
      </c>
      <c r="N379" s="50">
        <f t="shared" si="17"/>
        <v>1933200</v>
      </c>
      <c r="O379" s="50">
        <v>400</v>
      </c>
      <c r="P379" s="50">
        <f t="shared" si="15"/>
        <v>0</v>
      </c>
      <c r="Q379" s="5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row>
    <row r="380" spans="1:58">
      <c r="A380" s="1"/>
      <c r="B380" s="1"/>
      <c r="C380" s="1"/>
      <c r="D380" s="1"/>
      <c r="E380" s="1"/>
      <c r="F380" s="1"/>
      <c r="G380" s="1"/>
      <c r="K380" s="49"/>
      <c r="L380" s="50">
        <f t="shared" si="14"/>
        <v>2880000</v>
      </c>
      <c r="M380" s="50">
        <f t="shared" si="16"/>
        <v>2884000</v>
      </c>
      <c r="N380" s="50">
        <f t="shared" si="17"/>
        <v>1936000</v>
      </c>
      <c r="O380" s="50">
        <v>400</v>
      </c>
      <c r="P380" s="50">
        <f t="shared" si="15"/>
        <v>0</v>
      </c>
      <c r="Q380" s="5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row>
    <row r="381" spans="1:58">
      <c r="A381" s="1"/>
      <c r="B381" s="1"/>
      <c r="C381" s="1"/>
      <c r="D381" s="1"/>
      <c r="E381" s="1"/>
      <c r="F381" s="1"/>
      <c r="G381" s="1"/>
      <c r="K381" s="49"/>
      <c r="L381" s="50">
        <f t="shared" si="14"/>
        <v>2884000</v>
      </c>
      <c r="M381" s="50">
        <f t="shared" si="16"/>
        <v>2888000</v>
      </c>
      <c r="N381" s="50">
        <f t="shared" si="17"/>
        <v>1938800</v>
      </c>
      <c r="O381" s="50">
        <v>400</v>
      </c>
      <c r="P381" s="50">
        <f t="shared" si="15"/>
        <v>0</v>
      </c>
      <c r="Q381" s="5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row>
    <row r="382" spans="1:58">
      <c r="A382" s="1"/>
      <c r="B382" s="1"/>
      <c r="C382" s="1"/>
      <c r="D382" s="1"/>
      <c r="E382" s="1"/>
      <c r="F382" s="1"/>
      <c r="G382" s="1"/>
      <c r="K382" s="49"/>
      <c r="L382" s="50">
        <f t="shared" si="14"/>
        <v>2888000</v>
      </c>
      <c r="M382" s="50">
        <f t="shared" si="16"/>
        <v>2892000</v>
      </c>
      <c r="N382" s="50">
        <f t="shared" si="17"/>
        <v>1941600</v>
      </c>
      <c r="O382" s="50">
        <v>400</v>
      </c>
      <c r="P382" s="50">
        <f t="shared" si="15"/>
        <v>0</v>
      </c>
      <c r="Q382" s="5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row>
    <row r="383" spans="1:58">
      <c r="A383" s="1"/>
      <c r="B383" s="1"/>
      <c r="C383" s="1"/>
      <c r="D383" s="1"/>
      <c r="E383" s="1"/>
      <c r="F383" s="1"/>
      <c r="G383" s="1"/>
      <c r="K383" s="49"/>
      <c r="L383" s="50">
        <f t="shared" si="14"/>
        <v>2892000</v>
      </c>
      <c r="M383" s="50">
        <f t="shared" si="16"/>
        <v>2896000</v>
      </c>
      <c r="N383" s="50">
        <f t="shared" si="17"/>
        <v>1944400</v>
      </c>
      <c r="O383" s="50">
        <v>400</v>
      </c>
      <c r="P383" s="50">
        <f t="shared" si="15"/>
        <v>0</v>
      </c>
      <c r="Q383" s="5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row>
    <row r="384" spans="1:58">
      <c r="A384" s="1"/>
      <c r="B384" s="1"/>
      <c r="C384" s="1"/>
      <c r="D384" s="1"/>
      <c r="E384" s="1"/>
      <c r="F384" s="1"/>
      <c r="G384" s="1"/>
      <c r="K384" s="49"/>
      <c r="L384" s="50">
        <f t="shared" ref="L384:L447" si="18">+M383</f>
        <v>2896000</v>
      </c>
      <c r="M384" s="50">
        <f t="shared" si="16"/>
        <v>2900000</v>
      </c>
      <c r="N384" s="50">
        <f t="shared" si="17"/>
        <v>1947200</v>
      </c>
      <c r="O384" s="50">
        <v>400</v>
      </c>
      <c r="P384" s="50">
        <f t="shared" ref="P384:P447" si="19">IF(L384&lt;=$Q$132,IF($Q$132&lt;M384,N384,0),0)</f>
        <v>0</v>
      </c>
      <c r="Q384" s="5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row>
    <row r="385" spans="1:58">
      <c r="A385" s="1"/>
      <c r="B385" s="1"/>
      <c r="C385" s="1"/>
      <c r="D385" s="1"/>
      <c r="E385" s="1"/>
      <c r="F385" s="1"/>
      <c r="G385" s="1"/>
      <c r="K385" s="49"/>
      <c r="L385" s="50">
        <f t="shared" si="18"/>
        <v>2900000</v>
      </c>
      <c r="M385" s="50">
        <f t="shared" si="16"/>
        <v>2904000</v>
      </c>
      <c r="N385" s="50">
        <f t="shared" si="17"/>
        <v>1950000</v>
      </c>
      <c r="O385" s="50">
        <v>400</v>
      </c>
      <c r="P385" s="50">
        <f t="shared" si="19"/>
        <v>0</v>
      </c>
      <c r="Q385" s="5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row>
    <row r="386" spans="1:58">
      <c r="A386" s="1"/>
      <c r="B386" s="1"/>
      <c r="C386" s="1"/>
      <c r="D386" s="1"/>
      <c r="E386" s="1"/>
      <c r="F386" s="1"/>
      <c r="G386" s="1"/>
      <c r="K386" s="49"/>
      <c r="L386" s="50">
        <f t="shared" si="18"/>
        <v>2904000</v>
      </c>
      <c r="M386" s="50">
        <f t="shared" si="16"/>
        <v>2908000</v>
      </c>
      <c r="N386" s="50">
        <f t="shared" si="17"/>
        <v>1952800</v>
      </c>
      <c r="O386" s="50">
        <v>400</v>
      </c>
      <c r="P386" s="50">
        <f t="shared" si="19"/>
        <v>0</v>
      </c>
      <c r="Q386" s="5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row>
    <row r="387" spans="1:58">
      <c r="A387" s="1"/>
      <c r="B387" s="1"/>
      <c r="C387" s="1"/>
      <c r="D387" s="1"/>
      <c r="E387" s="1"/>
      <c r="F387" s="1"/>
      <c r="G387" s="1"/>
      <c r="K387" s="49"/>
      <c r="L387" s="50">
        <f t="shared" si="18"/>
        <v>2908000</v>
      </c>
      <c r="M387" s="50">
        <f t="shared" si="16"/>
        <v>2912000</v>
      </c>
      <c r="N387" s="50">
        <f t="shared" si="17"/>
        <v>1955600</v>
      </c>
      <c r="O387" s="50">
        <v>400</v>
      </c>
      <c r="P387" s="50">
        <f t="shared" si="19"/>
        <v>0</v>
      </c>
      <c r="Q387" s="5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row>
    <row r="388" spans="1:58">
      <c r="A388" s="1"/>
      <c r="B388" s="1"/>
      <c r="C388" s="1"/>
      <c r="D388" s="1"/>
      <c r="E388" s="1"/>
      <c r="F388" s="1"/>
      <c r="G388" s="1"/>
      <c r="K388" s="49"/>
      <c r="L388" s="50">
        <f t="shared" si="18"/>
        <v>2912000</v>
      </c>
      <c r="M388" s="50">
        <f t="shared" ref="M388:M451" si="20">+M387+4000</f>
        <v>2916000</v>
      </c>
      <c r="N388" s="50">
        <f t="shared" si="17"/>
        <v>1958400</v>
      </c>
      <c r="O388" s="50">
        <v>400</v>
      </c>
      <c r="P388" s="50">
        <f t="shared" si="19"/>
        <v>0</v>
      </c>
      <c r="Q388" s="5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row>
    <row r="389" spans="1:58">
      <c r="A389" s="1"/>
      <c r="B389" s="1"/>
      <c r="C389" s="1"/>
      <c r="D389" s="1"/>
      <c r="E389" s="1"/>
      <c r="F389" s="1"/>
      <c r="G389" s="1"/>
      <c r="K389" s="49"/>
      <c r="L389" s="50">
        <f t="shared" si="18"/>
        <v>2916000</v>
      </c>
      <c r="M389" s="50">
        <f t="shared" si="20"/>
        <v>2920000</v>
      </c>
      <c r="N389" s="50">
        <f t="shared" si="17"/>
        <v>1961200</v>
      </c>
      <c r="O389" s="50">
        <v>400</v>
      </c>
      <c r="P389" s="50">
        <f t="shared" si="19"/>
        <v>0</v>
      </c>
      <c r="Q389" s="5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row>
    <row r="390" spans="1:58">
      <c r="A390" s="1"/>
      <c r="B390" s="1"/>
      <c r="C390" s="1"/>
      <c r="D390" s="1"/>
      <c r="E390" s="1"/>
      <c r="F390" s="1"/>
      <c r="G390" s="1"/>
      <c r="K390" s="49"/>
      <c r="L390" s="50">
        <f t="shared" si="18"/>
        <v>2920000</v>
      </c>
      <c r="M390" s="50">
        <f t="shared" si="20"/>
        <v>2924000</v>
      </c>
      <c r="N390" s="50">
        <f t="shared" si="17"/>
        <v>1964000</v>
      </c>
      <c r="O390" s="50">
        <v>400</v>
      </c>
      <c r="P390" s="50">
        <f t="shared" si="19"/>
        <v>0</v>
      </c>
      <c r="Q390" s="5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row>
    <row r="391" spans="1:58">
      <c r="A391" s="1"/>
      <c r="B391" s="1"/>
      <c r="C391" s="1"/>
      <c r="D391" s="1"/>
      <c r="E391" s="1"/>
      <c r="F391" s="1"/>
      <c r="G391" s="1"/>
      <c r="K391" s="49"/>
      <c r="L391" s="50">
        <f t="shared" si="18"/>
        <v>2924000</v>
      </c>
      <c r="M391" s="50">
        <f t="shared" si="20"/>
        <v>2928000</v>
      </c>
      <c r="N391" s="50">
        <f t="shared" si="17"/>
        <v>1966800</v>
      </c>
      <c r="O391" s="50">
        <v>400</v>
      </c>
      <c r="P391" s="50">
        <f t="shared" si="19"/>
        <v>0</v>
      </c>
      <c r="Q391" s="5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row>
    <row r="392" spans="1:58">
      <c r="A392" s="1"/>
      <c r="B392" s="1"/>
      <c r="C392" s="1"/>
      <c r="D392" s="1"/>
      <c r="E392" s="1"/>
      <c r="F392" s="1"/>
      <c r="G392" s="1"/>
      <c r="K392" s="49"/>
      <c r="L392" s="50">
        <f t="shared" si="18"/>
        <v>2928000</v>
      </c>
      <c r="M392" s="50">
        <f t="shared" si="20"/>
        <v>2932000</v>
      </c>
      <c r="N392" s="50">
        <f t="shared" si="17"/>
        <v>1969600</v>
      </c>
      <c r="O392" s="50">
        <v>400</v>
      </c>
      <c r="P392" s="50">
        <f t="shared" si="19"/>
        <v>0</v>
      </c>
      <c r="Q392" s="5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row>
    <row r="393" spans="1:58">
      <c r="A393" s="1"/>
      <c r="B393" s="1"/>
      <c r="C393" s="1"/>
      <c r="D393" s="1"/>
      <c r="E393" s="1"/>
      <c r="F393" s="1"/>
      <c r="G393" s="1"/>
      <c r="K393" s="49"/>
      <c r="L393" s="50">
        <f t="shared" si="18"/>
        <v>2932000</v>
      </c>
      <c r="M393" s="50">
        <f t="shared" si="20"/>
        <v>2936000</v>
      </c>
      <c r="N393" s="50">
        <f t="shared" si="17"/>
        <v>1972400</v>
      </c>
      <c r="O393" s="50">
        <v>400</v>
      </c>
      <c r="P393" s="50">
        <f t="shared" si="19"/>
        <v>0</v>
      </c>
      <c r="Q393" s="5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row>
    <row r="394" spans="1:58">
      <c r="A394" s="1"/>
      <c r="B394" s="1"/>
      <c r="C394" s="1"/>
      <c r="D394" s="1"/>
      <c r="E394" s="1"/>
      <c r="F394" s="1"/>
      <c r="G394" s="1"/>
      <c r="K394" s="49"/>
      <c r="L394" s="50">
        <f t="shared" si="18"/>
        <v>2936000</v>
      </c>
      <c r="M394" s="50">
        <f t="shared" si="20"/>
        <v>2940000</v>
      </c>
      <c r="N394" s="50">
        <f t="shared" si="17"/>
        <v>1975200</v>
      </c>
      <c r="O394" s="50">
        <v>400</v>
      </c>
      <c r="P394" s="50">
        <f t="shared" si="19"/>
        <v>0</v>
      </c>
      <c r="Q394" s="5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row>
    <row r="395" spans="1:58">
      <c r="A395" s="1"/>
      <c r="B395" s="1"/>
      <c r="C395" s="1"/>
      <c r="D395" s="1"/>
      <c r="E395" s="1"/>
      <c r="F395" s="1"/>
      <c r="G395" s="1"/>
      <c r="K395" s="49"/>
      <c r="L395" s="50">
        <f t="shared" si="18"/>
        <v>2940000</v>
      </c>
      <c r="M395" s="50">
        <f t="shared" si="20"/>
        <v>2944000</v>
      </c>
      <c r="N395" s="50">
        <f t="shared" si="17"/>
        <v>1978000</v>
      </c>
      <c r="O395" s="50">
        <v>400</v>
      </c>
      <c r="P395" s="50">
        <f t="shared" si="19"/>
        <v>0</v>
      </c>
      <c r="Q395" s="5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row>
    <row r="396" spans="1:58">
      <c r="A396" s="1"/>
      <c r="B396" s="1"/>
      <c r="C396" s="1"/>
      <c r="D396" s="1"/>
      <c r="E396" s="1"/>
      <c r="F396" s="1"/>
      <c r="G396" s="1"/>
      <c r="K396" s="49"/>
      <c r="L396" s="50">
        <f t="shared" si="18"/>
        <v>2944000</v>
      </c>
      <c r="M396" s="50">
        <f t="shared" si="20"/>
        <v>2948000</v>
      </c>
      <c r="N396" s="50">
        <f t="shared" si="17"/>
        <v>1980800</v>
      </c>
      <c r="O396" s="50">
        <v>400</v>
      </c>
      <c r="P396" s="50">
        <f t="shared" si="19"/>
        <v>0</v>
      </c>
      <c r="Q396" s="5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row>
    <row r="397" spans="1:58">
      <c r="A397" s="1"/>
      <c r="B397" s="1"/>
      <c r="C397" s="1"/>
      <c r="D397" s="1"/>
      <c r="E397" s="1"/>
      <c r="F397" s="1"/>
      <c r="G397" s="1"/>
      <c r="K397" s="49"/>
      <c r="L397" s="50">
        <f t="shared" si="18"/>
        <v>2948000</v>
      </c>
      <c r="M397" s="50">
        <f t="shared" si="20"/>
        <v>2952000</v>
      </c>
      <c r="N397" s="50">
        <f t="shared" si="17"/>
        <v>1983600</v>
      </c>
      <c r="O397" s="50">
        <v>400</v>
      </c>
      <c r="P397" s="50">
        <f t="shared" si="19"/>
        <v>0</v>
      </c>
      <c r="Q397" s="5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row>
    <row r="398" spans="1:58">
      <c r="A398" s="1"/>
      <c r="B398" s="1"/>
      <c r="C398" s="1"/>
      <c r="D398" s="1"/>
      <c r="E398" s="1"/>
      <c r="F398" s="1"/>
      <c r="G398" s="1"/>
      <c r="K398" s="49"/>
      <c r="L398" s="50">
        <f t="shared" si="18"/>
        <v>2952000</v>
      </c>
      <c r="M398" s="50">
        <f t="shared" si="20"/>
        <v>2956000</v>
      </c>
      <c r="N398" s="50">
        <f t="shared" si="17"/>
        <v>1986400</v>
      </c>
      <c r="O398" s="50">
        <v>400</v>
      </c>
      <c r="P398" s="50">
        <f t="shared" si="19"/>
        <v>0</v>
      </c>
      <c r="Q398" s="5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row>
    <row r="399" spans="1:58">
      <c r="A399" s="1"/>
      <c r="B399" s="1"/>
      <c r="C399" s="1"/>
      <c r="D399" s="1"/>
      <c r="E399" s="1"/>
      <c r="F399" s="1"/>
      <c r="G399" s="1"/>
      <c r="K399" s="49"/>
      <c r="L399" s="50">
        <f t="shared" si="18"/>
        <v>2956000</v>
      </c>
      <c r="M399" s="50">
        <f t="shared" si="20"/>
        <v>2960000</v>
      </c>
      <c r="N399" s="50">
        <f t="shared" si="17"/>
        <v>1989200</v>
      </c>
      <c r="O399" s="50">
        <v>400</v>
      </c>
      <c r="P399" s="50">
        <f t="shared" si="19"/>
        <v>0</v>
      </c>
      <c r="Q399" s="5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row>
    <row r="400" spans="1:58">
      <c r="A400" s="1"/>
      <c r="B400" s="1"/>
      <c r="C400" s="1"/>
      <c r="D400" s="1"/>
      <c r="E400" s="1"/>
      <c r="F400" s="1"/>
      <c r="G400" s="1"/>
      <c r="K400" s="49"/>
      <c r="L400" s="50">
        <f t="shared" si="18"/>
        <v>2960000</v>
      </c>
      <c r="M400" s="50">
        <f t="shared" si="20"/>
        <v>2964000</v>
      </c>
      <c r="N400" s="50">
        <f t="shared" si="17"/>
        <v>1992000</v>
      </c>
      <c r="O400" s="50">
        <v>400</v>
      </c>
      <c r="P400" s="50">
        <f t="shared" si="19"/>
        <v>0</v>
      </c>
      <c r="Q400" s="5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row>
    <row r="401" spans="1:58">
      <c r="A401" s="1"/>
      <c r="B401" s="1"/>
      <c r="C401" s="1"/>
      <c r="D401" s="1"/>
      <c r="E401" s="1"/>
      <c r="F401" s="1"/>
      <c r="G401" s="1"/>
      <c r="K401" s="49"/>
      <c r="L401" s="50">
        <f t="shared" si="18"/>
        <v>2964000</v>
      </c>
      <c r="M401" s="50">
        <f t="shared" si="20"/>
        <v>2968000</v>
      </c>
      <c r="N401" s="50">
        <f t="shared" si="17"/>
        <v>1994800</v>
      </c>
      <c r="O401" s="50">
        <v>400</v>
      </c>
      <c r="P401" s="50">
        <f t="shared" si="19"/>
        <v>0</v>
      </c>
      <c r="Q401" s="5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row>
    <row r="402" spans="1:58">
      <c r="A402" s="1"/>
      <c r="B402" s="1"/>
      <c r="C402" s="1"/>
      <c r="D402" s="1"/>
      <c r="E402" s="1"/>
      <c r="F402" s="1"/>
      <c r="G402" s="1"/>
      <c r="K402" s="49"/>
      <c r="L402" s="50">
        <f t="shared" si="18"/>
        <v>2968000</v>
      </c>
      <c r="M402" s="50">
        <f t="shared" si="20"/>
        <v>2972000</v>
      </c>
      <c r="N402" s="50">
        <f t="shared" si="17"/>
        <v>1997600</v>
      </c>
      <c r="O402" s="50">
        <v>400</v>
      </c>
      <c r="P402" s="50">
        <f t="shared" si="19"/>
        <v>0</v>
      </c>
      <c r="Q402" s="5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row>
    <row r="403" spans="1:58">
      <c r="A403" s="1"/>
      <c r="B403" s="1"/>
      <c r="C403" s="1"/>
      <c r="D403" s="1"/>
      <c r="E403" s="1"/>
      <c r="F403" s="1"/>
      <c r="G403" s="1"/>
      <c r="K403" s="49"/>
      <c r="L403" s="50">
        <f t="shared" si="18"/>
        <v>2972000</v>
      </c>
      <c r="M403" s="50">
        <f t="shared" si="20"/>
        <v>2976000</v>
      </c>
      <c r="N403" s="50">
        <f t="shared" si="17"/>
        <v>2000400</v>
      </c>
      <c r="O403" s="50">
        <v>400</v>
      </c>
      <c r="P403" s="50">
        <f t="shared" si="19"/>
        <v>0</v>
      </c>
      <c r="Q403" s="5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row>
    <row r="404" spans="1:58">
      <c r="A404" s="1"/>
      <c r="B404" s="1"/>
      <c r="C404" s="1"/>
      <c r="D404" s="1"/>
      <c r="E404" s="1"/>
      <c r="F404" s="1"/>
      <c r="G404" s="1"/>
      <c r="K404" s="49"/>
      <c r="L404" s="50">
        <f t="shared" si="18"/>
        <v>2976000</v>
      </c>
      <c r="M404" s="50">
        <f t="shared" si="20"/>
        <v>2980000</v>
      </c>
      <c r="N404" s="50">
        <f t="shared" si="17"/>
        <v>2003200</v>
      </c>
      <c r="O404" s="50">
        <v>400</v>
      </c>
      <c r="P404" s="50">
        <f t="shared" si="19"/>
        <v>0</v>
      </c>
      <c r="Q404" s="5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row>
    <row r="405" spans="1:58">
      <c r="A405" s="1"/>
      <c r="B405" s="1"/>
      <c r="C405" s="1"/>
      <c r="D405" s="1"/>
      <c r="E405" s="1"/>
      <c r="F405" s="1"/>
      <c r="G405" s="1"/>
      <c r="K405" s="49"/>
      <c r="L405" s="50">
        <f t="shared" si="18"/>
        <v>2980000</v>
      </c>
      <c r="M405" s="50">
        <f t="shared" si="20"/>
        <v>2984000</v>
      </c>
      <c r="N405" s="50">
        <f t="shared" si="17"/>
        <v>2006000</v>
      </c>
      <c r="O405" s="50">
        <v>400</v>
      </c>
      <c r="P405" s="50">
        <f t="shared" si="19"/>
        <v>0</v>
      </c>
      <c r="Q405" s="5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row>
    <row r="406" spans="1:58">
      <c r="A406" s="1"/>
      <c r="B406" s="1"/>
      <c r="C406" s="1"/>
      <c r="D406" s="1"/>
      <c r="E406" s="1"/>
      <c r="F406" s="1"/>
      <c r="G406" s="1"/>
      <c r="K406" s="49"/>
      <c r="L406" s="50">
        <f t="shared" si="18"/>
        <v>2984000</v>
      </c>
      <c r="M406" s="50">
        <f t="shared" si="20"/>
        <v>2988000</v>
      </c>
      <c r="N406" s="50">
        <f t="shared" si="17"/>
        <v>2008800</v>
      </c>
      <c r="O406" s="50">
        <v>400</v>
      </c>
      <c r="P406" s="50">
        <f t="shared" si="19"/>
        <v>0</v>
      </c>
      <c r="Q406" s="5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row>
    <row r="407" spans="1:58">
      <c r="A407" s="1"/>
      <c r="B407" s="1"/>
      <c r="C407" s="1"/>
      <c r="D407" s="1"/>
      <c r="E407" s="1"/>
      <c r="F407" s="1"/>
      <c r="G407" s="1"/>
      <c r="K407" s="49"/>
      <c r="L407" s="50">
        <f t="shared" si="18"/>
        <v>2988000</v>
      </c>
      <c r="M407" s="50">
        <f t="shared" si="20"/>
        <v>2992000</v>
      </c>
      <c r="N407" s="50">
        <f t="shared" si="17"/>
        <v>2011600</v>
      </c>
      <c r="O407" s="50">
        <v>400</v>
      </c>
      <c r="P407" s="50">
        <f t="shared" si="19"/>
        <v>0</v>
      </c>
      <c r="Q407" s="5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row>
    <row r="408" spans="1:58">
      <c r="A408" s="1"/>
      <c r="B408" s="1"/>
      <c r="C408" s="1"/>
      <c r="D408" s="1"/>
      <c r="E408" s="1"/>
      <c r="F408" s="1"/>
      <c r="G408" s="1"/>
      <c r="K408" s="49"/>
      <c r="L408" s="50">
        <f t="shared" si="18"/>
        <v>2992000</v>
      </c>
      <c r="M408" s="50">
        <f t="shared" si="20"/>
        <v>2996000</v>
      </c>
      <c r="N408" s="50">
        <f t="shared" si="17"/>
        <v>2014400</v>
      </c>
      <c r="O408" s="50">
        <v>400</v>
      </c>
      <c r="P408" s="50">
        <f t="shared" si="19"/>
        <v>0</v>
      </c>
      <c r="Q408" s="5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row>
    <row r="409" spans="1:58">
      <c r="A409" s="1"/>
      <c r="B409" s="1"/>
      <c r="C409" s="1"/>
      <c r="D409" s="1"/>
      <c r="E409" s="1"/>
      <c r="F409" s="1"/>
      <c r="G409" s="1"/>
      <c r="K409" s="49"/>
      <c r="L409" s="50">
        <f t="shared" si="18"/>
        <v>2996000</v>
      </c>
      <c r="M409" s="50">
        <f t="shared" si="20"/>
        <v>3000000</v>
      </c>
      <c r="N409" s="50">
        <f t="shared" si="17"/>
        <v>2017200</v>
      </c>
      <c r="O409" s="50">
        <v>400</v>
      </c>
      <c r="P409" s="50">
        <f t="shared" si="19"/>
        <v>0</v>
      </c>
      <c r="Q409" s="5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row>
    <row r="410" spans="1:58">
      <c r="A410" s="1"/>
      <c r="B410" s="1"/>
      <c r="C410" s="1"/>
      <c r="D410" s="1"/>
      <c r="E410" s="1"/>
      <c r="F410" s="1"/>
      <c r="G410" s="1"/>
      <c r="K410" s="49"/>
      <c r="L410" s="50">
        <f t="shared" si="18"/>
        <v>3000000</v>
      </c>
      <c r="M410" s="50">
        <f t="shared" si="20"/>
        <v>3004000</v>
      </c>
      <c r="N410" s="50">
        <f t="shared" si="17"/>
        <v>2020000</v>
      </c>
      <c r="O410" s="50">
        <v>400</v>
      </c>
      <c r="P410" s="50">
        <f t="shared" si="19"/>
        <v>0</v>
      </c>
      <c r="Q410" s="5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row>
    <row r="411" spans="1:58">
      <c r="A411" s="1"/>
      <c r="B411" s="1"/>
      <c r="C411" s="1"/>
      <c r="D411" s="1"/>
      <c r="E411" s="1"/>
      <c r="F411" s="1"/>
      <c r="G411" s="1"/>
      <c r="K411" s="49"/>
      <c r="L411" s="50">
        <f t="shared" si="18"/>
        <v>3004000</v>
      </c>
      <c r="M411" s="50">
        <f t="shared" si="20"/>
        <v>3008000</v>
      </c>
      <c r="N411" s="50">
        <f t="shared" si="17"/>
        <v>2022800</v>
      </c>
      <c r="O411" s="50">
        <v>400</v>
      </c>
      <c r="P411" s="50">
        <f t="shared" si="19"/>
        <v>0</v>
      </c>
      <c r="Q411" s="5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row>
    <row r="412" spans="1:58">
      <c r="A412" s="1"/>
      <c r="B412" s="1"/>
      <c r="C412" s="1"/>
      <c r="D412" s="1"/>
      <c r="E412" s="1"/>
      <c r="F412" s="1"/>
      <c r="G412" s="1"/>
      <c r="K412" s="49"/>
      <c r="L412" s="50">
        <f t="shared" si="18"/>
        <v>3008000</v>
      </c>
      <c r="M412" s="50">
        <f t="shared" si="20"/>
        <v>3012000</v>
      </c>
      <c r="N412" s="50">
        <f t="shared" si="17"/>
        <v>2025600</v>
      </c>
      <c r="O412" s="50">
        <v>400</v>
      </c>
      <c r="P412" s="50">
        <f t="shared" si="19"/>
        <v>0</v>
      </c>
      <c r="Q412" s="5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row>
    <row r="413" spans="1:58">
      <c r="A413" s="1"/>
      <c r="B413" s="1"/>
      <c r="C413" s="1"/>
      <c r="D413" s="1"/>
      <c r="E413" s="1"/>
      <c r="F413" s="1"/>
      <c r="G413" s="1"/>
      <c r="K413" s="49"/>
      <c r="L413" s="50">
        <f t="shared" si="18"/>
        <v>3012000</v>
      </c>
      <c r="M413" s="50">
        <f t="shared" si="20"/>
        <v>3016000</v>
      </c>
      <c r="N413" s="50">
        <f t="shared" ref="N413:N476" si="21">+N412+2400+O413</f>
        <v>2028400</v>
      </c>
      <c r="O413" s="50">
        <v>400</v>
      </c>
      <c r="P413" s="50">
        <f t="shared" si="19"/>
        <v>0</v>
      </c>
      <c r="Q413" s="5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row>
    <row r="414" spans="1:58">
      <c r="A414" s="1"/>
      <c r="B414" s="1"/>
      <c r="C414" s="1"/>
      <c r="D414" s="1"/>
      <c r="E414" s="1"/>
      <c r="F414" s="1"/>
      <c r="G414" s="1"/>
      <c r="K414" s="49"/>
      <c r="L414" s="50">
        <f t="shared" si="18"/>
        <v>3016000</v>
      </c>
      <c r="M414" s="50">
        <f t="shared" si="20"/>
        <v>3020000</v>
      </c>
      <c r="N414" s="50">
        <f t="shared" si="21"/>
        <v>2031200</v>
      </c>
      <c r="O414" s="50">
        <v>400</v>
      </c>
      <c r="P414" s="50">
        <f t="shared" si="19"/>
        <v>0</v>
      </c>
      <c r="Q414" s="5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row>
    <row r="415" spans="1:58">
      <c r="A415" s="1"/>
      <c r="B415" s="1"/>
      <c r="C415" s="1"/>
      <c r="D415" s="1"/>
      <c r="E415" s="1"/>
      <c r="F415" s="1"/>
      <c r="G415" s="1"/>
      <c r="K415" s="49"/>
      <c r="L415" s="50">
        <f t="shared" si="18"/>
        <v>3020000</v>
      </c>
      <c r="M415" s="50">
        <f t="shared" si="20"/>
        <v>3024000</v>
      </c>
      <c r="N415" s="50">
        <f t="shared" si="21"/>
        <v>2034000</v>
      </c>
      <c r="O415" s="50">
        <v>400</v>
      </c>
      <c r="P415" s="50">
        <f t="shared" si="19"/>
        <v>0</v>
      </c>
      <c r="Q415" s="5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row>
    <row r="416" spans="1:58">
      <c r="A416" s="1"/>
      <c r="B416" s="1"/>
      <c r="C416" s="1"/>
      <c r="D416" s="1"/>
      <c r="E416" s="1"/>
      <c r="F416" s="1"/>
      <c r="G416" s="1"/>
      <c r="K416" s="49"/>
      <c r="L416" s="50">
        <f t="shared" si="18"/>
        <v>3024000</v>
      </c>
      <c r="M416" s="50">
        <f t="shared" si="20"/>
        <v>3028000</v>
      </c>
      <c r="N416" s="50">
        <f t="shared" si="21"/>
        <v>2036800</v>
      </c>
      <c r="O416" s="50">
        <v>400</v>
      </c>
      <c r="P416" s="50">
        <f t="shared" si="19"/>
        <v>0</v>
      </c>
      <c r="Q416" s="5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row>
    <row r="417" spans="1:58">
      <c r="A417" s="1"/>
      <c r="B417" s="1"/>
      <c r="C417" s="1"/>
      <c r="D417" s="1"/>
      <c r="E417" s="1"/>
      <c r="F417" s="1"/>
      <c r="G417" s="1"/>
      <c r="K417" s="49"/>
      <c r="L417" s="50">
        <f t="shared" si="18"/>
        <v>3028000</v>
      </c>
      <c r="M417" s="50">
        <f t="shared" si="20"/>
        <v>3032000</v>
      </c>
      <c r="N417" s="50">
        <f t="shared" si="21"/>
        <v>2039600</v>
      </c>
      <c r="O417" s="50">
        <v>400</v>
      </c>
      <c r="P417" s="50">
        <f t="shared" si="19"/>
        <v>0</v>
      </c>
      <c r="Q417" s="5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row>
    <row r="418" spans="1:58">
      <c r="A418" s="1"/>
      <c r="B418" s="1"/>
      <c r="C418" s="1"/>
      <c r="D418" s="1"/>
      <c r="E418" s="1"/>
      <c r="F418" s="1"/>
      <c r="G418" s="1"/>
      <c r="K418" s="49"/>
      <c r="L418" s="50">
        <f t="shared" si="18"/>
        <v>3032000</v>
      </c>
      <c r="M418" s="50">
        <f t="shared" si="20"/>
        <v>3036000</v>
      </c>
      <c r="N418" s="50">
        <f t="shared" si="21"/>
        <v>2042400</v>
      </c>
      <c r="O418" s="50">
        <v>400</v>
      </c>
      <c r="P418" s="50">
        <f t="shared" si="19"/>
        <v>0</v>
      </c>
      <c r="Q418" s="5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row>
    <row r="419" spans="1:58">
      <c r="A419" s="1"/>
      <c r="B419" s="1"/>
      <c r="C419" s="1"/>
      <c r="D419" s="1"/>
      <c r="E419" s="1"/>
      <c r="F419" s="1"/>
      <c r="G419" s="1"/>
      <c r="K419" s="49"/>
      <c r="L419" s="50">
        <f t="shared" si="18"/>
        <v>3036000</v>
      </c>
      <c r="M419" s="50">
        <f t="shared" si="20"/>
        <v>3040000</v>
      </c>
      <c r="N419" s="50">
        <f t="shared" si="21"/>
        <v>2045200</v>
      </c>
      <c r="O419" s="50">
        <v>400</v>
      </c>
      <c r="P419" s="50">
        <f t="shared" si="19"/>
        <v>0</v>
      </c>
      <c r="Q419" s="5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row>
    <row r="420" spans="1:58">
      <c r="A420" s="1"/>
      <c r="B420" s="1"/>
      <c r="C420" s="1"/>
      <c r="D420" s="1"/>
      <c r="E420" s="1"/>
      <c r="F420" s="1"/>
      <c r="G420" s="1"/>
      <c r="K420" s="49"/>
      <c r="L420" s="50">
        <f t="shared" si="18"/>
        <v>3040000</v>
      </c>
      <c r="M420" s="50">
        <f t="shared" si="20"/>
        <v>3044000</v>
      </c>
      <c r="N420" s="50">
        <f t="shared" si="21"/>
        <v>2048000</v>
      </c>
      <c r="O420" s="50">
        <v>400</v>
      </c>
      <c r="P420" s="50">
        <f t="shared" si="19"/>
        <v>0</v>
      </c>
      <c r="Q420" s="5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row>
    <row r="421" spans="1:58">
      <c r="A421" s="1"/>
      <c r="B421" s="1"/>
      <c r="C421" s="1"/>
      <c r="D421" s="1"/>
      <c r="E421" s="1"/>
      <c r="F421" s="1"/>
      <c r="G421" s="1"/>
      <c r="K421" s="49"/>
      <c r="L421" s="50">
        <f t="shared" si="18"/>
        <v>3044000</v>
      </c>
      <c r="M421" s="50">
        <f t="shared" si="20"/>
        <v>3048000</v>
      </c>
      <c r="N421" s="50">
        <f t="shared" si="21"/>
        <v>2050800</v>
      </c>
      <c r="O421" s="50">
        <v>400</v>
      </c>
      <c r="P421" s="50">
        <f t="shared" si="19"/>
        <v>0</v>
      </c>
      <c r="Q421" s="5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row>
    <row r="422" spans="1:58">
      <c r="A422" s="1"/>
      <c r="B422" s="1"/>
      <c r="C422" s="1"/>
      <c r="D422" s="1"/>
      <c r="E422" s="1"/>
      <c r="F422" s="1"/>
      <c r="G422" s="1"/>
      <c r="K422" s="49"/>
      <c r="L422" s="50">
        <f t="shared" si="18"/>
        <v>3048000</v>
      </c>
      <c r="M422" s="50">
        <f t="shared" si="20"/>
        <v>3052000</v>
      </c>
      <c r="N422" s="50">
        <f t="shared" si="21"/>
        <v>2053600</v>
      </c>
      <c r="O422" s="50">
        <v>400</v>
      </c>
      <c r="P422" s="50">
        <f t="shared" si="19"/>
        <v>0</v>
      </c>
      <c r="Q422" s="5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row>
    <row r="423" spans="1:58">
      <c r="A423" s="1"/>
      <c r="B423" s="1"/>
      <c r="C423" s="1"/>
      <c r="D423" s="1"/>
      <c r="E423" s="1"/>
      <c r="F423" s="1"/>
      <c r="G423" s="1"/>
      <c r="K423" s="49"/>
      <c r="L423" s="50">
        <f t="shared" si="18"/>
        <v>3052000</v>
      </c>
      <c r="M423" s="50">
        <f t="shared" si="20"/>
        <v>3056000</v>
      </c>
      <c r="N423" s="50">
        <f t="shared" si="21"/>
        <v>2056400</v>
      </c>
      <c r="O423" s="50">
        <v>400</v>
      </c>
      <c r="P423" s="50">
        <f t="shared" si="19"/>
        <v>0</v>
      </c>
      <c r="Q423" s="5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row>
    <row r="424" spans="1:58">
      <c r="A424" s="1"/>
      <c r="B424" s="1"/>
      <c r="C424" s="1"/>
      <c r="D424" s="1"/>
      <c r="E424" s="1"/>
      <c r="F424" s="1"/>
      <c r="G424" s="1"/>
      <c r="K424" s="49"/>
      <c r="L424" s="50">
        <f t="shared" si="18"/>
        <v>3056000</v>
      </c>
      <c r="M424" s="50">
        <f t="shared" si="20"/>
        <v>3060000</v>
      </c>
      <c r="N424" s="50">
        <f t="shared" si="21"/>
        <v>2059200</v>
      </c>
      <c r="O424" s="50">
        <v>400</v>
      </c>
      <c r="P424" s="50">
        <f t="shared" si="19"/>
        <v>0</v>
      </c>
      <c r="Q424" s="5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row>
    <row r="425" spans="1:58">
      <c r="A425" s="1"/>
      <c r="B425" s="1"/>
      <c r="C425" s="1"/>
      <c r="D425" s="1"/>
      <c r="E425" s="1"/>
      <c r="F425" s="1"/>
      <c r="G425" s="1"/>
      <c r="K425" s="49"/>
      <c r="L425" s="50">
        <f t="shared" si="18"/>
        <v>3060000</v>
      </c>
      <c r="M425" s="50">
        <f t="shared" si="20"/>
        <v>3064000</v>
      </c>
      <c r="N425" s="50">
        <f t="shared" si="21"/>
        <v>2062000</v>
      </c>
      <c r="O425" s="50">
        <v>400</v>
      </c>
      <c r="P425" s="50">
        <f t="shared" si="19"/>
        <v>0</v>
      </c>
      <c r="Q425" s="5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row>
    <row r="426" spans="1:58">
      <c r="A426" s="1"/>
      <c r="B426" s="1"/>
      <c r="C426" s="1"/>
      <c r="D426" s="1"/>
      <c r="E426" s="1"/>
      <c r="F426" s="1"/>
      <c r="G426" s="1"/>
      <c r="K426" s="49"/>
      <c r="L426" s="50">
        <f t="shared" si="18"/>
        <v>3064000</v>
      </c>
      <c r="M426" s="50">
        <f t="shared" si="20"/>
        <v>3068000</v>
      </c>
      <c r="N426" s="50">
        <f t="shared" si="21"/>
        <v>2064800</v>
      </c>
      <c r="O426" s="50">
        <v>400</v>
      </c>
      <c r="P426" s="50">
        <f t="shared" si="19"/>
        <v>0</v>
      </c>
      <c r="Q426" s="5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row>
    <row r="427" spans="1:58">
      <c r="A427" s="1"/>
      <c r="B427" s="1"/>
      <c r="C427" s="1"/>
      <c r="D427" s="1"/>
      <c r="E427" s="1"/>
      <c r="F427" s="1"/>
      <c r="G427" s="1"/>
      <c r="K427" s="49"/>
      <c r="L427" s="50">
        <f t="shared" si="18"/>
        <v>3068000</v>
      </c>
      <c r="M427" s="50">
        <f t="shared" si="20"/>
        <v>3072000</v>
      </c>
      <c r="N427" s="50">
        <f t="shared" si="21"/>
        <v>2067600</v>
      </c>
      <c r="O427" s="50">
        <v>400</v>
      </c>
      <c r="P427" s="50">
        <f t="shared" si="19"/>
        <v>0</v>
      </c>
      <c r="Q427" s="5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row>
    <row r="428" spans="1:58">
      <c r="A428" s="1"/>
      <c r="B428" s="1"/>
      <c r="C428" s="1"/>
      <c r="D428" s="1"/>
      <c r="E428" s="1"/>
      <c r="F428" s="1"/>
      <c r="G428" s="1"/>
      <c r="K428" s="49"/>
      <c r="L428" s="50">
        <f t="shared" si="18"/>
        <v>3072000</v>
      </c>
      <c r="M428" s="50">
        <f t="shared" si="20"/>
        <v>3076000</v>
      </c>
      <c r="N428" s="50">
        <f t="shared" si="21"/>
        <v>2070400</v>
      </c>
      <c r="O428" s="50">
        <v>400</v>
      </c>
      <c r="P428" s="50">
        <f t="shared" si="19"/>
        <v>0</v>
      </c>
      <c r="Q428" s="5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row>
    <row r="429" spans="1:58">
      <c r="A429" s="1"/>
      <c r="B429" s="1"/>
      <c r="C429" s="1"/>
      <c r="D429" s="1"/>
      <c r="E429" s="1"/>
      <c r="F429" s="1"/>
      <c r="G429" s="1"/>
      <c r="K429" s="49"/>
      <c r="L429" s="50">
        <f t="shared" si="18"/>
        <v>3076000</v>
      </c>
      <c r="M429" s="50">
        <f t="shared" si="20"/>
        <v>3080000</v>
      </c>
      <c r="N429" s="50">
        <f t="shared" si="21"/>
        <v>2073200</v>
      </c>
      <c r="O429" s="50">
        <v>400</v>
      </c>
      <c r="P429" s="50">
        <f t="shared" si="19"/>
        <v>0</v>
      </c>
      <c r="Q429" s="5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row>
    <row r="430" spans="1:58">
      <c r="A430" s="1"/>
      <c r="B430" s="1"/>
      <c r="C430" s="1"/>
      <c r="D430" s="1"/>
      <c r="E430" s="1"/>
      <c r="F430" s="1"/>
      <c r="G430" s="1"/>
      <c r="K430" s="49"/>
      <c r="L430" s="50">
        <f t="shared" si="18"/>
        <v>3080000</v>
      </c>
      <c r="M430" s="50">
        <f t="shared" si="20"/>
        <v>3084000</v>
      </c>
      <c r="N430" s="50">
        <f t="shared" si="21"/>
        <v>2076000</v>
      </c>
      <c r="O430" s="50">
        <v>400</v>
      </c>
      <c r="P430" s="50">
        <f t="shared" si="19"/>
        <v>0</v>
      </c>
      <c r="Q430" s="5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row>
    <row r="431" spans="1:58">
      <c r="A431" s="1"/>
      <c r="B431" s="1"/>
      <c r="C431" s="1"/>
      <c r="D431" s="1"/>
      <c r="E431" s="1"/>
      <c r="F431" s="1"/>
      <c r="G431" s="1"/>
      <c r="K431" s="49"/>
      <c r="L431" s="50">
        <f t="shared" si="18"/>
        <v>3084000</v>
      </c>
      <c r="M431" s="50">
        <f t="shared" si="20"/>
        <v>3088000</v>
      </c>
      <c r="N431" s="50">
        <f t="shared" si="21"/>
        <v>2078800</v>
      </c>
      <c r="O431" s="50">
        <v>400</v>
      </c>
      <c r="P431" s="50">
        <f t="shared" si="19"/>
        <v>0</v>
      </c>
      <c r="Q431" s="5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row>
    <row r="432" spans="1:58">
      <c r="A432" s="1"/>
      <c r="B432" s="1"/>
      <c r="C432" s="1"/>
      <c r="D432" s="1"/>
      <c r="E432" s="1"/>
      <c r="F432" s="1"/>
      <c r="G432" s="1"/>
      <c r="K432" s="49"/>
      <c r="L432" s="50">
        <f t="shared" si="18"/>
        <v>3088000</v>
      </c>
      <c r="M432" s="50">
        <f t="shared" si="20"/>
        <v>3092000</v>
      </c>
      <c r="N432" s="50">
        <f t="shared" si="21"/>
        <v>2081600</v>
      </c>
      <c r="O432" s="50">
        <v>400</v>
      </c>
      <c r="P432" s="50">
        <f t="shared" si="19"/>
        <v>0</v>
      </c>
      <c r="Q432" s="5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row>
    <row r="433" spans="1:58">
      <c r="A433" s="1"/>
      <c r="B433" s="1"/>
      <c r="C433" s="1"/>
      <c r="D433" s="1"/>
      <c r="E433" s="1"/>
      <c r="F433" s="1"/>
      <c r="G433" s="1"/>
      <c r="K433" s="49"/>
      <c r="L433" s="50">
        <f t="shared" si="18"/>
        <v>3092000</v>
      </c>
      <c r="M433" s="50">
        <f t="shared" si="20"/>
        <v>3096000</v>
      </c>
      <c r="N433" s="50">
        <f t="shared" si="21"/>
        <v>2084400</v>
      </c>
      <c r="O433" s="50">
        <v>400</v>
      </c>
      <c r="P433" s="50">
        <f t="shared" si="19"/>
        <v>0</v>
      </c>
      <c r="Q433" s="5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row>
    <row r="434" spans="1:58">
      <c r="A434" s="1"/>
      <c r="B434" s="1"/>
      <c r="C434" s="1"/>
      <c r="D434" s="1"/>
      <c r="E434" s="1"/>
      <c r="F434" s="1"/>
      <c r="G434" s="1"/>
      <c r="K434" s="49"/>
      <c r="L434" s="50">
        <f t="shared" si="18"/>
        <v>3096000</v>
      </c>
      <c r="M434" s="50">
        <f t="shared" si="20"/>
        <v>3100000</v>
      </c>
      <c r="N434" s="50">
        <f t="shared" si="21"/>
        <v>2087200</v>
      </c>
      <c r="O434" s="50">
        <v>400</v>
      </c>
      <c r="P434" s="50">
        <f t="shared" si="19"/>
        <v>0</v>
      </c>
      <c r="Q434" s="5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row>
    <row r="435" spans="1:58">
      <c r="A435" s="1"/>
      <c r="B435" s="1"/>
      <c r="C435" s="1"/>
      <c r="D435" s="1"/>
      <c r="E435" s="1"/>
      <c r="F435" s="1"/>
      <c r="G435" s="1"/>
      <c r="K435" s="49"/>
      <c r="L435" s="50">
        <f t="shared" si="18"/>
        <v>3100000</v>
      </c>
      <c r="M435" s="50">
        <f t="shared" si="20"/>
        <v>3104000</v>
      </c>
      <c r="N435" s="50">
        <f t="shared" si="21"/>
        <v>2090000</v>
      </c>
      <c r="O435" s="50">
        <v>400</v>
      </c>
      <c r="P435" s="50">
        <f t="shared" si="19"/>
        <v>0</v>
      </c>
      <c r="Q435" s="5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row>
    <row r="436" spans="1:58">
      <c r="A436" s="1"/>
      <c r="B436" s="1"/>
      <c r="C436" s="1"/>
      <c r="D436" s="1"/>
      <c r="E436" s="1"/>
      <c r="F436" s="1"/>
      <c r="G436" s="1"/>
      <c r="K436" s="49"/>
      <c r="L436" s="50">
        <f t="shared" si="18"/>
        <v>3104000</v>
      </c>
      <c r="M436" s="50">
        <f t="shared" si="20"/>
        <v>3108000</v>
      </c>
      <c r="N436" s="50">
        <f t="shared" si="21"/>
        <v>2092800</v>
      </c>
      <c r="O436" s="50">
        <v>400</v>
      </c>
      <c r="P436" s="50">
        <f t="shared" si="19"/>
        <v>0</v>
      </c>
      <c r="Q436" s="5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row>
    <row r="437" spans="1:58">
      <c r="A437" s="1"/>
      <c r="B437" s="1"/>
      <c r="C437" s="1"/>
      <c r="D437" s="1"/>
      <c r="E437" s="1"/>
      <c r="F437" s="1"/>
      <c r="G437" s="1"/>
      <c r="K437" s="49"/>
      <c r="L437" s="50">
        <f t="shared" si="18"/>
        <v>3108000</v>
      </c>
      <c r="M437" s="50">
        <f t="shared" si="20"/>
        <v>3112000</v>
      </c>
      <c r="N437" s="50">
        <f t="shared" si="21"/>
        <v>2095600</v>
      </c>
      <c r="O437" s="50">
        <v>400</v>
      </c>
      <c r="P437" s="50">
        <f t="shared" si="19"/>
        <v>0</v>
      </c>
      <c r="Q437" s="5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row>
    <row r="438" spans="1:58">
      <c r="A438" s="1"/>
      <c r="B438" s="1"/>
      <c r="C438" s="1"/>
      <c r="D438" s="1"/>
      <c r="E438" s="1"/>
      <c r="F438" s="1"/>
      <c r="G438" s="1"/>
      <c r="K438" s="49"/>
      <c r="L438" s="50">
        <f t="shared" si="18"/>
        <v>3112000</v>
      </c>
      <c r="M438" s="50">
        <f t="shared" si="20"/>
        <v>3116000</v>
      </c>
      <c r="N438" s="50">
        <f t="shared" si="21"/>
        <v>2098400</v>
      </c>
      <c r="O438" s="50">
        <v>400</v>
      </c>
      <c r="P438" s="50">
        <f t="shared" si="19"/>
        <v>0</v>
      </c>
      <c r="Q438" s="5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row>
    <row r="439" spans="1:58">
      <c r="A439" s="1"/>
      <c r="B439" s="1"/>
      <c r="C439" s="1"/>
      <c r="D439" s="1"/>
      <c r="E439" s="1"/>
      <c r="F439" s="1"/>
      <c r="G439" s="1"/>
      <c r="K439" s="49"/>
      <c r="L439" s="50">
        <f t="shared" si="18"/>
        <v>3116000</v>
      </c>
      <c r="M439" s="50">
        <f t="shared" si="20"/>
        <v>3120000</v>
      </c>
      <c r="N439" s="50">
        <f t="shared" si="21"/>
        <v>2101200</v>
      </c>
      <c r="O439" s="50">
        <v>400</v>
      </c>
      <c r="P439" s="50">
        <f t="shared" si="19"/>
        <v>0</v>
      </c>
      <c r="Q439" s="5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row>
    <row r="440" spans="1:58">
      <c r="A440" s="1"/>
      <c r="B440" s="1"/>
      <c r="C440" s="1"/>
      <c r="D440" s="1"/>
      <c r="E440" s="1"/>
      <c r="F440" s="1"/>
      <c r="G440" s="1"/>
      <c r="K440" s="49"/>
      <c r="L440" s="50">
        <f t="shared" si="18"/>
        <v>3120000</v>
      </c>
      <c r="M440" s="50">
        <f t="shared" si="20"/>
        <v>3124000</v>
      </c>
      <c r="N440" s="50">
        <f t="shared" si="21"/>
        <v>2104000</v>
      </c>
      <c r="O440" s="50">
        <v>400</v>
      </c>
      <c r="P440" s="50">
        <f t="shared" si="19"/>
        <v>0</v>
      </c>
      <c r="Q440" s="5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row>
    <row r="441" spans="1:58">
      <c r="A441" s="1"/>
      <c r="B441" s="1"/>
      <c r="C441" s="1"/>
      <c r="D441" s="1"/>
      <c r="E441" s="1"/>
      <c r="F441" s="1"/>
      <c r="G441" s="1"/>
      <c r="K441" s="49"/>
      <c r="L441" s="50">
        <f t="shared" si="18"/>
        <v>3124000</v>
      </c>
      <c r="M441" s="50">
        <f t="shared" si="20"/>
        <v>3128000</v>
      </c>
      <c r="N441" s="50">
        <f t="shared" si="21"/>
        <v>2106800</v>
      </c>
      <c r="O441" s="50">
        <v>400</v>
      </c>
      <c r="P441" s="50">
        <f t="shared" si="19"/>
        <v>0</v>
      </c>
      <c r="Q441" s="5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row>
    <row r="442" spans="1:58">
      <c r="A442" s="1"/>
      <c r="B442" s="1"/>
      <c r="C442" s="1"/>
      <c r="D442" s="1"/>
      <c r="E442" s="1"/>
      <c r="F442" s="1"/>
      <c r="G442" s="1"/>
      <c r="K442" s="49"/>
      <c r="L442" s="50">
        <f t="shared" si="18"/>
        <v>3128000</v>
      </c>
      <c r="M442" s="50">
        <f t="shared" si="20"/>
        <v>3132000</v>
      </c>
      <c r="N442" s="50">
        <f t="shared" si="21"/>
        <v>2109600</v>
      </c>
      <c r="O442" s="50">
        <v>400</v>
      </c>
      <c r="P442" s="50">
        <f t="shared" si="19"/>
        <v>0</v>
      </c>
      <c r="Q442" s="5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row>
    <row r="443" spans="1:58">
      <c r="A443" s="1"/>
      <c r="B443" s="1"/>
      <c r="C443" s="1"/>
      <c r="D443" s="1"/>
      <c r="E443" s="1"/>
      <c r="F443" s="1"/>
      <c r="G443" s="1"/>
      <c r="K443" s="49"/>
      <c r="L443" s="50">
        <f t="shared" si="18"/>
        <v>3132000</v>
      </c>
      <c r="M443" s="50">
        <f t="shared" si="20"/>
        <v>3136000</v>
      </c>
      <c r="N443" s="50">
        <f t="shared" si="21"/>
        <v>2112400</v>
      </c>
      <c r="O443" s="50">
        <v>400</v>
      </c>
      <c r="P443" s="50">
        <f t="shared" si="19"/>
        <v>0</v>
      </c>
      <c r="Q443" s="5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row>
    <row r="444" spans="1:58">
      <c r="A444" s="1"/>
      <c r="B444" s="1"/>
      <c r="C444" s="1"/>
      <c r="D444" s="1"/>
      <c r="E444" s="1"/>
      <c r="F444" s="1"/>
      <c r="G444" s="1"/>
      <c r="K444" s="49"/>
      <c r="L444" s="50">
        <f t="shared" si="18"/>
        <v>3136000</v>
      </c>
      <c r="M444" s="50">
        <f t="shared" si="20"/>
        <v>3140000</v>
      </c>
      <c r="N444" s="50">
        <f t="shared" si="21"/>
        <v>2115200</v>
      </c>
      <c r="O444" s="50">
        <v>400</v>
      </c>
      <c r="P444" s="50">
        <f t="shared" si="19"/>
        <v>0</v>
      </c>
      <c r="Q444" s="5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row>
    <row r="445" spans="1:58">
      <c r="A445" s="1"/>
      <c r="B445" s="1"/>
      <c r="C445" s="1"/>
      <c r="D445" s="1"/>
      <c r="E445" s="1"/>
      <c r="F445" s="1"/>
      <c r="G445" s="1"/>
      <c r="K445" s="49"/>
      <c r="L445" s="50">
        <f t="shared" si="18"/>
        <v>3140000</v>
      </c>
      <c r="M445" s="50">
        <f t="shared" si="20"/>
        <v>3144000</v>
      </c>
      <c r="N445" s="50">
        <f t="shared" si="21"/>
        <v>2118000</v>
      </c>
      <c r="O445" s="50">
        <v>400</v>
      </c>
      <c r="P445" s="50">
        <f t="shared" si="19"/>
        <v>0</v>
      </c>
      <c r="Q445" s="5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row>
    <row r="446" spans="1:58">
      <c r="A446" s="1"/>
      <c r="B446" s="1"/>
      <c r="C446" s="1"/>
      <c r="D446" s="1"/>
      <c r="E446" s="1"/>
      <c r="F446" s="1"/>
      <c r="G446" s="1"/>
      <c r="K446" s="49"/>
      <c r="L446" s="50">
        <f t="shared" si="18"/>
        <v>3144000</v>
      </c>
      <c r="M446" s="50">
        <f t="shared" si="20"/>
        <v>3148000</v>
      </c>
      <c r="N446" s="50">
        <f t="shared" si="21"/>
        <v>2120800</v>
      </c>
      <c r="O446" s="50">
        <v>400</v>
      </c>
      <c r="P446" s="50">
        <f t="shared" si="19"/>
        <v>0</v>
      </c>
      <c r="Q446" s="5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row>
    <row r="447" spans="1:58">
      <c r="A447" s="1"/>
      <c r="B447" s="1"/>
      <c r="C447" s="1"/>
      <c r="D447" s="1"/>
      <c r="E447" s="1"/>
      <c r="F447" s="1"/>
      <c r="G447" s="1"/>
      <c r="K447" s="49"/>
      <c r="L447" s="50">
        <f t="shared" si="18"/>
        <v>3148000</v>
      </c>
      <c r="M447" s="50">
        <f t="shared" si="20"/>
        <v>3152000</v>
      </c>
      <c r="N447" s="50">
        <f t="shared" si="21"/>
        <v>2123600</v>
      </c>
      <c r="O447" s="50">
        <v>400</v>
      </c>
      <c r="P447" s="50">
        <f t="shared" si="19"/>
        <v>0</v>
      </c>
      <c r="Q447" s="5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row>
    <row r="448" spans="1:58">
      <c r="A448" s="1"/>
      <c r="B448" s="1"/>
      <c r="C448" s="1"/>
      <c r="D448" s="1"/>
      <c r="E448" s="1"/>
      <c r="F448" s="1"/>
      <c r="G448" s="1"/>
      <c r="K448" s="49"/>
      <c r="L448" s="50">
        <f t="shared" ref="L448:L511" si="22">+M447</f>
        <v>3152000</v>
      </c>
      <c r="M448" s="50">
        <f t="shared" si="20"/>
        <v>3156000</v>
      </c>
      <c r="N448" s="50">
        <f t="shared" si="21"/>
        <v>2126400</v>
      </c>
      <c r="O448" s="50">
        <v>400</v>
      </c>
      <c r="P448" s="50">
        <f t="shared" ref="P448:P511" si="23">IF(L448&lt;=$Q$132,IF($Q$132&lt;M448,N448,0),0)</f>
        <v>0</v>
      </c>
      <c r="Q448" s="5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row>
    <row r="449" spans="1:58">
      <c r="A449" s="1"/>
      <c r="B449" s="1"/>
      <c r="C449" s="1"/>
      <c r="D449" s="1"/>
      <c r="E449" s="1"/>
      <c r="F449" s="1"/>
      <c r="G449" s="1"/>
      <c r="K449" s="49"/>
      <c r="L449" s="50">
        <f t="shared" si="22"/>
        <v>3156000</v>
      </c>
      <c r="M449" s="50">
        <f t="shared" si="20"/>
        <v>3160000</v>
      </c>
      <c r="N449" s="50">
        <f t="shared" si="21"/>
        <v>2129200</v>
      </c>
      <c r="O449" s="50">
        <v>400</v>
      </c>
      <c r="P449" s="50">
        <f t="shared" si="23"/>
        <v>0</v>
      </c>
      <c r="Q449" s="5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row>
    <row r="450" spans="1:58">
      <c r="A450" s="1"/>
      <c r="B450" s="1"/>
      <c r="C450" s="1"/>
      <c r="D450" s="1"/>
      <c r="E450" s="1"/>
      <c r="F450" s="1"/>
      <c r="G450" s="1"/>
      <c r="K450" s="49"/>
      <c r="L450" s="50">
        <f t="shared" si="22"/>
        <v>3160000</v>
      </c>
      <c r="M450" s="50">
        <f t="shared" si="20"/>
        <v>3164000</v>
      </c>
      <c r="N450" s="50">
        <f t="shared" si="21"/>
        <v>2132000</v>
      </c>
      <c r="O450" s="50">
        <v>400</v>
      </c>
      <c r="P450" s="50">
        <f t="shared" si="23"/>
        <v>0</v>
      </c>
      <c r="Q450" s="5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row>
    <row r="451" spans="1:58">
      <c r="A451" s="1"/>
      <c r="B451" s="1"/>
      <c r="C451" s="1"/>
      <c r="D451" s="1"/>
      <c r="E451" s="1"/>
      <c r="F451" s="1"/>
      <c r="G451" s="1"/>
      <c r="K451" s="49"/>
      <c r="L451" s="50">
        <f t="shared" si="22"/>
        <v>3164000</v>
      </c>
      <c r="M451" s="50">
        <f t="shared" si="20"/>
        <v>3168000</v>
      </c>
      <c r="N451" s="50">
        <f t="shared" si="21"/>
        <v>2134800</v>
      </c>
      <c r="O451" s="50">
        <v>400</v>
      </c>
      <c r="P451" s="50">
        <f t="shared" si="23"/>
        <v>0</v>
      </c>
      <c r="Q451" s="5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row>
    <row r="452" spans="1:58">
      <c r="A452" s="1"/>
      <c r="B452" s="1"/>
      <c r="C452" s="1"/>
      <c r="D452" s="1"/>
      <c r="E452" s="1"/>
      <c r="F452" s="1"/>
      <c r="G452" s="1"/>
      <c r="K452" s="49"/>
      <c r="L452" s="50">
        <f t="shared" si="22"/>
        <v>3168000</v>
      </c>
      <c r="M452" s="50">
        <f t="shared" ref="M452:M515" si="24">+M451+4000</f>
        <v>3172000</v>
      </c>
      <c r="N452" s="50">
        <f t="shared" si="21"/>
        <v>2137600</v>
      </c>
      <c r="O452" s="50">
        <v>400</v>
      </c>
      <c r="P452" s="50">
        <f t="shared" si="23"/>
        <v>0</v>
      </c>
      <c r="Q452" s="5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row>
    <row r="453" spans="1:58">
      <c r="A453" s="1"/>
      <c r="B453" s="1"/>
      <c r="C453" s="1"/>
      <c r="D453" s="1"/>
      <c r="E453" s="1"/>
      <c r="F453" s="1"/>
      <c r="G453" s="1"/>
      <c r="K453" s="49"/>
      <c r="L453" s="50">
        <f t="shared" si="22"/>
        <v>3172000</v>
      </c>
      <c r="M453" s="50">
        <f t="shared" si="24"/>
        <v>3176000</v>
      </c>
      <c r="N453" s="50">
        <f t="shared" si="21"/>
        <v>2140400</v>
      </c>
      <c r="O453" s="50">
        <v>400</v>
      </c>
      <c r="P453" s="50">
        <f t="shared" si="23"/>
        <v>0</v>
      </c>
      <c r="Q453" s="5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row>
    <row r="454" spans="1:58">
      <c r="A454" s="1"/>
      <c r="B454" s="1"/>
      <c r="C454" s="1"/>
      <c r="D454" s="1"/>
      <c r="E454" s="1"/>
      <c r="F454" s="1"/>
      <c r="G454" s="1"/>
      <c r="K454" s="49"/>
      <c r="L454" s="50">
        <f t="shared" si="22"/>
        <v>3176000</v>
      </c>
      <c r="M454" s="50">
        <f t="shared" si="24"/>
        <v>3180000</v>
      </c>
      <c r="N454" s="50">
        <f t="shared" si="21"/>
        <v>2143200</v>
      </c>
      <c r="O454" s="50">
        <v>400</v>
      </c>
      <c r="P454" s="50">
        <f t="shared" si="23"/>
        <v>0</v>
      </c>
      <c r="Q454" s="5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row>
    <row r="455" spans="1:58">
      <c r="A455" s="1"/>
      <c r="B455" s="1"/>
      <c r="C455" s="1"/>
      <c r="D455" s="1"/>
      <c r="E455" s="1"/>
      <c r="F455" s="1"/>
      <c r="G455" s="1"/>
      <c r="K455" s="49"/>
      <c r="L455" s="50">
        <f t="shared" si="22"/>
        <v>3180000</v>
      </c>
      <c r="M455" s="50">
        <f t="shared" si="24"/>
        <v>3184000</v>
      </c>
      <c r="N455" s="50">
        <f t="shared" si="21"/>
        <v>2146000</v>
      </c>
      <c r="O455" s="50">
        <v>400</v>
      </c>
      <c r="P455" s="50">
        <f t="shared" si="23"/>
        <v>0</v>
      </c>
      <c r="Q455" s="5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row>
    <row r="456" spans="1:58">
      <c r="A456" s="1"/>
      <c r="B456" s="1"/>
      <c r="C456" s="1"/>
      <c r="D456" s="1"/>
      <c r="E456" s="1"/>
      <c r="F456" s="1"/>
      <c r="G456" s="1"/>
      <c r="K456" s="49"/>
      <c r="L456" s="50">
        <f t="shared" si="22"/>
        <v>3184000</v>
      </c>
      <c r="M456" s="50">
        <f t="shared" si="24"/>
        <v>3188000</v>
      </c>
      <c r="N456" s="50">
        <f t="shared" si="21"/>
        <v>2148800</v>
      </c>
      <c r="O456" s="50">
        <v>400</v>
      </c>
      <c r="P456" s="50">
        <f t="shared" si="23"/>
        <v>0</v>
      </c>
      <c r="Q456" s="5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row>
    <row r="457" spans="1:58">
      <c r="A457" s="1"/>
      <c r="B457" s="1"/>
      <c r="C457" s="1"/>
      <c r="D457" s="1"/>
      <c r="E457" s="1"/>
      <c r="F457" s="1"/>
      <c r="G457" s="1"/>
      <c r="K457" s="49"/>
      <c r="L457" s="50">
        <f t="shared" si="22"/>
        <v>3188000</v>
      </c>
      <c r="M457" s="50">
        <f t="shared" si="24"/>
        <v>3192000</v>
      </c>
      <c r="N457" s="50">
        <f t="shared" si="21"/>
        <v>2151600</v>
      </c>
      <c r="O457" s="50">
        <v>400</v>
      </c>
      <c r="P457" s="50">
        <f t="shared" si="23"/>
        <v>0</v>
      </c>
      <c r="Q457" s="5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row>
    <row r="458" spans="1:58">
      <c r="A458" s="1"/>
      <c r="B458" s="1"/>
      <c r="C458" s="1"/>
      <c r="D458" s="1"/>
      <c r="E458" s="1"/>
      <c r="F458" s="1"/>
      <c r="G458" s="1"/>
      <c r="K458" s="49"/>
      <c r="L458" s="50">
        <f t="shared" si="22"/>
        <v>3192000</v>
      </c>
      <c r="M458" s="50">
        <f t="shared" si="24"/>
        <v>3196000</v>
      </c>
      <c r="N458" s="50">
        <f t="shared" si="21"/>
        <v>2154400</v>
      </c>
      <c r="O458" s="50">
        <v>400</v>
      </c>
      <c r="P458" s="50">
        <f t="shared" si="23"/>
        <v>0</v>
      </c>
      <c r="Q458" s="5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row>
    <row r="459" spans="1:58">
      <c r="A459" s="1"/>
      <c r="B459" s="1"/>
      <c r="C459" s="1"/>
      <c r="D459" s="1"/>
      <c r="E459" s="1"/>
      <c r="F459" s="1"/>
      <c r="G459" s="1"/>
      <c r="K459" s="49"/>
      <c r="L459" s="50">
        <f t="shared" si="22"/>
        <v>3196000</v>
      </c>
      <c r="M459" s="50">
        <f t="shared" si="24"/>
        <v>3200000</v>
      </c>
      <c r="N459" s="50">
        <f t="shared" si="21"/>
        <v>2157200</v>
      </c>
      <c r="O459" s="50">
        <v>400</v>
      </c>
      <c r="P459" s="50">
        <f t="shared" si="23"/>
        <v>0</v>
      </c>
      <c r="Q459" s="5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row>
    <row r="460" spans="1:58">
      <c r="A460" s="1"/>
      <c r="B460" s="1"/>
      <c r="C460" s="1"/>
      <c r="D460" s="1"/>
      <c r="E460" s="1"/>
      <c r="F460" s="1"/>
      <c r="G460" s="1"/>
      <c r="K460" s="49"/>
      <c r="L460" s="50">
        <f t="shared" si="22"/>
        <v>3200000</v>
      </c>
      <c r="M460" s="50">
        <f t="shared" si="24"/>
        <v>3204000</v>
      </c>
      <c r="N460" s="50">
        <f t="shared" si="21"/>
        <v>2160000</v>
      </c>
      <c r="O460" s="50">
        <v>400</v>
      </c>
      <c r="P460" s="50">
        <f t="shared" si="23"/>
        <v>0</v>
      </c>
      <c r="Q460" s="5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row>
    <row r="461" spans="1:58">
      <c r="A461" s="1"/>
      <c r="B461" s="1"/>
      <c r="C461" s="1"/>
      <c r="D461" s="1"/>
      <c r="E461" s="1"/>
      <c r="F461" s="1"/>
      <c r="G461" s="1"/>
      <c r="K461" s="49"/>
      <c r="L461" s="50">
        <f t="shared" si="22"/>
        <v>3204000</v>
      </c>
      <c r="M461" s="50">
        <f t="shared" si="24"/>
        <v>3208000</v>
      </c>
      <c r="N461" s="50">
        <f t="shared" si="21"/>
        <v>2162800</v>
      </c>
      <c r="O461" s="50">
        <v>400</v>
      </c>
      <c r="P461" s="50">
        <f t="shared" si="23"/>
        <v>0</v>
      </c>
      <c r="Q461" s="5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row>
    <row r="462" spans="1:58">
      <c r="A462" s="1"/>
      <c r="B462" s="1"/>
      <c r="C462" s="1"/>
      <c r="D462" s="1"/>
      <c r="E462" s="1"/>
      <c r="F462" s="1"/>
      <c r="G462" s="1"/>
      <c r="K462" s="49"/>
      <c r="L462" s="50">
        <f t="shared" si="22"/>
        <v>3208000</v>
      </c>
      <c r="M462" s="50">
        <f t="shared" si="24"/>
        <v>3212000</v>
      </c>
      <c r="N462" s="50">
        <f t="shared" si="21"/>
        <v>2165600</v>
      </c>
      <c r="O462" s="50">
        <v>400</v>
      </c>
      <c r="P462" s="50">
        <f t="shared" si="23"/>
        <v>0</v>
      </c>
      <c r="Q462" s="5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row>
    <row r="463" spans="1:58">
      <c r="A463" s="1"/>
      <c r="B463" s="1"/>
      <c r="C463" s="1"/>
      <c r="D463" s="1"/>
      <c r="E463" s="1"/>
      <c r="F463" s="1"/>
      <c r="G463" s="1"/>
      <c r="K463" s="49"/>
      <c r="L463" s="50">
        <f t="shared" si="22"/>
        <v>3212000</v>
      </c>
      <c r="M463" s="50">
        <f t="shared" si="24"/>
        <v>3216000</v>
      </c>
      <c r="N463" s="50">
        <f t="shared" si="21"/>
        <v>2168400</v>
      </c>
      <c r="O463" s="50">
        <v>400</v>
      </c>
      <c r="P463" s="50">
        <f t="shared" si="23"/>
        <v>0</v>
      </c>
      <c r="Q463" s="5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row>
    <row r="464" spans="1:58">
      <c r="A464" s="1"/>
      <c r="B464" s="1"/>
      <c r="C464" s="1"/>
      <c r="D464" s="1"/>
      <c r="E464" s="1"/>
      <c r="F464" s="1"/>
      <c r="G464" s="1"/>
      <c r="K464" s="49"/>
      <c r="L464" s="50">
        <f t="shared" si="22"/>
        <v>3216000</v>
      </c>
      <c r="M464" s="50">
        <f t="shared" si="24"/>
        <v>3220000</v>
      </c>
      <c r="N464" s="50">
        <f t="shared" si="21"/>
        <v>2171200</v>
      </c>
      <c r="O464" s="50">
        <v>400</v>
      </c>
      <c r="P464" s="50">
        <f t="shared" si="23"/>
        <v>0</v>
      </c>
      <c r="Q464" s="5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row>
    <row r="465" spans="1:58">
      <c r="A465" s="1"/>
      <c r="B465" s="1"/>
      <c r="C465" s="1"/>
      <c r="D465" s="1"/>
      <c r="E465" s="1"/>
      <c r="F465" s="1"/>
      <c r="G465" s="1"/>
      <c r="K465" s="49"/>
      <c r="L465" s="50">
        <f t="shared" si="22"/>
        <v>3220000</v>
      </c>
      <c r="M465" s="50">
        <f t="shared" si="24"/>
        <v>3224000</v>
      </c>
      <c r="N465" s="50">
        <f t="shared" si="21"/>
        <v>2174000</v>
      </c>
      <c r="O465" s="50">
        <v>400</v>
      </c>
      <c r="P465" s="50">
        <f t="shared" si="23"/>
        <v>0</v>
      </c>
      <c r="Q465" s="5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row>
    <row r="466" spans="1:58">
      <c r="A466" s="1"/>
      <c r="B466" s="1"/>
      <c r="C466" s="1"/>
      <c r="D466" s="1"/>
      <c r="E466" s="1"/>
      <c r="F466" s="1"/>
      <c r="G466" s="1"/>
      <c r="K466" s="49"/>
      <c r="L466" s="50">
        <f t="shared" si="22"/>
        <v>3224000</v>
      </c>
      <c r="M466" s="50">
        <f t="shared" si="24"/>
        <v>3228000</v>
      </c>
      <c r="N466" s="50">
        <f t="shared" si="21"/>
        <v>2176800</v>
      </c>
      <c r="O466" s="50">
        <v>400</v>
      </c>
      <c r="P466" s="50">
        <f t="shared" si="23"/>
        <v>0</v>
      </c>
      <c r="Q466" s="5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row>
    <row r="467" spans="1:58">
      <c r="A467" s="1"/>
      <c r="B467" s="1"/>
      <c r="C467" s="1"/>
      <c r="D467" s="1"/>
      <c r="E467" s="1"/>
      <c r="F467" s="1"/>
      <c r="G467" s="1"/>
      <c r="K467" s="49"/>
      <c r="L467" s="50">
        <f t="shared" si="22"/>
        <v>3228000</v>
      </c>
      <c r="M467" s="50">
        <f t="shared" si="24"/>
        <v>3232000</v>
      </c>
      <c r="N467" s="50">
        <f t="shared" si="21"/>
        <v>2179600</v>
      </c>
      <c r="O467" s="50">
        <v>400</v>
      </c>
      <c r="P467" s="50">
        <f t="shared" si="23"/>
        <v>0</v>
      </c>
      <c r="Q467" s="5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row>
    <row r="468" spans="1:58">
      <c r="K468" s="49"/>
      <c r="L468" s="50">
        <f t="shared" si="22"/>
        <v>3232000</v>
      </c>
      <c r="M468" s="50">
        <f t="shared" si="24"/>
        <v>3236000</v>
      </c>
      <c r="N468" s="50">
        <f t="shared" si="21"/>
        <v>2182400</v>
      </c>
      <c r="O468" s="50">
        <v>400</v>
      </c>
      <c r="P468" s="50">
        <f t="shared" si="23"/>
        <v>0</v>
      </c>
      <c r="Q468" s="51"/>
    </row>
    <row r="469" spans="1:58">
      <c r="K469" s="49"/>
      <c r="L469" s="50">
        <f t="shared" si="22"/>
        <v>3236000</v>
      </c>
      <c r="M469" s="50">
        <f t="shared" si="24"/>
        <v>3240000</v>
      </c>
      <c r="N469" s="50">
        <f t="shared" si="21"/>
        <v>2185200</v>
      </c>
      <c r="O469" s="50">
        <v>400</v>
      </c>
      <c r="P469" s="50">
        <f t="shared" si="23"/>
        <v>0</v>
      </c>
      <c r="Q469" s="51"/>
    </row>
    <row r="470" spans="1:58">
      <c r="K470" s="49"/>
      <c r="L470" s="50">
        <f t="shared" si="22"/>
        <v>3240000</v>
      </c>
      <c r="M470" s="50">
        <f t="shared" si="24"/>
        <v>3244000</v>
      </c>
      <c r="N470" s="50">
        <f t="shared" si="21"/>
        <v>2188000</v>
      </c>
      <c r="O470" s="50">
        <v>400</v>
      </c>
      <c r="P470" s="50">
        <f t="shared" si="23"/>
        <v>0</v>
      </c>
      <c r="Q470" s="51"/>
    </row>
    <row r="471" spans="1:58">
      <c r="K471" s="49"/>
      <c r="L471" s="50">
        <f t="shared" si="22"/>
        <v>3244000</v>
      </c>
      <c r="M471" s="50">
        <f t="shared" si="24"/>
        <v>3248000</v>
      </c>
      <c r="N471" s="50">
        <f t="shared" si="21"/>
        <v>2190800</v>
      </c>
      <c r="O471" s="50">
        <v>400</v>
      </c>
      <c r="P471" s="50">
        <f t="shared" si="23"/>
        <v>0</v>
      </c>
      <c r="Q471" s="51"/>
    </row>
    <row r="472" spans="1:58">
      <c r="K472" s="49"/>
      <c r="L472" s="50">
        <f t="shared" si="22"/>
        <v>3248000</v>
      </c>
      <c r="M472" s="50">
        <f t="shared" si="24"/>
        <v>3252000</v>
      </c>
      <c r="N472" s="50">
        <f t="shared" si="21"/>
        <v>2193600</v>
      </c>
      <c r="O472" s="50">
        <v>400</v>
      </c>
      <c r="P472" s="50">
        <f t="shared" si="23"/>
        <v>0</v>
      </c>
      <c r="Q472" s="51"/>
    </row>
    <row r="473" spans="1:58">
      <c r="K473" s="49"/>
      <c r="L473" s="50">
        <f t="shared" si="22"/>
        <v>3252000</v>
      </c>
      <c r="M473" s="50">
        <f t="shared" si="24"/>
        <v>3256000</v>
      </c>
      <c r="N473" s="50">
        <f t="shared" si="21"/>
        <v>2196400</v>
      </c>
      <c r="O473" s="50">
        <v>400</v>
      </c>
      <c r="P473" s="50">
        <f t="shared" si="23"/>
        <v>0</v>
      </c>
      <c r="Q473" s="51"/>
    </row>
    <row r="474" spans="1:58">
      <c r="K474" s="49"/>
      <c r="L474" s="50">
        <f t="shared" si="22"/>
        <v>3256000</v>
      </c>
      <c r="M474" s="50">
        <f t="shared" si="24"/>
        <v>3260000</v>
      </c>
      <c r="N474" s="50">
        <f t="shared" si="21"/>
        <v>2199200</v>
      </c>
      <c r="O474" s="50">
        <v>400</v>
      </c>
      <c r="P474" s="50">
        <f t="shared" si="23"/>
        <v>0</v>
      </c>
      <c r="Q474" s="51"/>
    </row>
    <row r="475" spans="1:58">
      <c r="K475" s="49"/>
      <c r="L475" s="50">
        <f t="shared" si="22"/>
        <v>3260000</v>
      </c>
      <c r="M475" s="50">
        <f t="shared" si="24"/>
        <v>3264000</v>
      </c>
      <c r="N475" s="50">
        <f t="shared" si="21"/>
        <v>2202000</v>
      </c>
      <c r="O475" s="50">
        <v>400</v>
      </c>
      <c r="P475" s="50">
        <f t="shared" si="23"/>
        <v>0</v>
      </c>
      <c r="Q475" s="51"/>
    </row>
    <row r="476" spans="1:58">
      <c r="K476" s="49"/>
      <c r="L476" s="50">
        <f t="shared" si="22"/>
        <v>3264000</v>
      </c>
      <c r="M476" s="50">
        <f t="shared" si="24"/>
        <v>3268000</v>
      </c>
      <c r="N476" s="50">
        <f t="shared" si="21"/>
        <v>2204800</v>
      </c>
      <c r="O476" s="50">
        <v>400</v>
      </c>
      <c r="P476" s="50">
        <f t="shared" si="23"/>
        <v>0</v>
      </c>
      <c r="Q476" s="51"/>
    </row>
    <row r="477" spans="1:58">
      <c r="K477" s="49"/>
      <c r="L477" s="50">
        <f t="shared" si="22"/>
        <v>3268000</v>
      </c>
      <c r="M477" s="50">
        <f t="shared" si="24"/>
        <v>3272000</v>
      </c>
      <c r="N477" s="50">
        <f t="shared" ref="N477:N540" si="25">+N476+2400+O477</f>
        <v>2207600</v>
      </c>
      <c r="O477" s="50">
        <v>400</v>
      </c>
      <c r="P477" s="50">
        <f t="shared" si="23"/>
        <v>0</v>
      </c>
      <c r="Q477" s="51"/>
    </row>
    <row r="478" spans="1:58">
      <c r="K478" s="49"/>
      <c r="L478" s="50">
        <f t="shared" si="22"/>
        <v>3272000</v>
      </c>
      <c r="M478" s="50">
        <f t="shared" si="24"/>
        <v>3276000</v>
      </c>
      <c r="N478" s="50">
        <f t="shared" si="25"/>
        <v>2210400</v>
      </c>
      <c r="O478" s="50">
        <v>400</v>
      </c>
      <c r="P478" s="50">
        <f t="shared" si="23"/>
        <v>0</v>
      </c>
      <c r="Q478" s="51"/>
    </row>
    <row r="479" spans="1:58">
      <c r="K479" s="49"/>
      <c r="L479" s="50">
        <f t="shared" si="22"/>
        <v>3276000</v>
      </c>
      <c r="M479" s="50">
        <f t="shared" si="24"/>
        <v>3280000</v>
      </c>
      <c r="N479" s="50">
        <f t="shared" si="25"/>
        <v>2213200</v>
      </c>
      <c r="O479" s="50">
        <v>400</v>
      </c>
      <c r="P479" s="50">
        <f t="shared" si="23"/>
        <v>0</v>
      </c>
      <c r="Q479" s="51"/>
    </row>
    <row r="480" spans="1:58">
      <c r="K480" s="49"/>
      <c r="L480" s="50">
        <f t="shared" si="22"/>
        <v>3280000</v>
      </c>
      <c r="M480" s="50">
        <f t="shared" si="24"/>
        <v>3284000</v>
      </c>
      <c r="N480" s="50">
        <f t="shared" si="25"/>
        <v>2216000</v>
      </c>
      <c r="O480" s="50">
        <v>400</v>
      </c>
      <c r="P480" s="50">
        <f t="shared" si="23"/>
        <v>0</v>
      </c>
      <c r="Q480" s="51"/>
    </row>
    <row r="481" spans="11:17">
      <c r="K481" s="49"/>
      <c r="L481" s="50">
        <f t="shared" si="22"/>
        <v>3284000</v>
      </c>
      <c r="M481" s="50">
        <f t="shared" si="24"/>
        <v>3288000</v>
      </c>
      <c r="N481" s="50">
        <f t="shared" si="25"/>
        <v>2218800</v>
      </c>
      <c r="O481" s="50">
        <v>400</v>
      </c>
      <c r="P481" s="50">
        <f t="shared" si="23"/>
        <v>0</v>
      </c>
      <c r="Q481" s="51"/>
    </row>
    <row r="482" spans="11:17">
      <c r="K482" s="49"/>
      <c r="L482" s="50">
        <f t="shared" si="22"/>
        <v>3288000</v>
      </c>
      <c r="M482" s="50">
        <f t="shared" si="24"/>
        <v>3292000</v>
      </c>
      <c r="N482" s="50">
        <f t="shared" si="25"/>
        <v>2221600</v>
      </c>
      <c r="O482" s="50">
        <v>400</v>
      </c>
      <c r="P482" s="50">
        <f t="shared" si="23"/>
        <v>0</v>
      </c>
      <c r="Q482" s="51"/>
    </row>
    <row r="483" spans="11:17">
      <c r="K483" s="49"/>
      <c r="L483" s="50">
        <f t="shared" si="22"/>
        <v>3292000</v>
      </c>
      <c r="M483" s="50">
        <f t="shared" si="24"/>
        <v>3296000</v>
      </c>
      <c r="N483" s="50">
        <f t="shared" si="25"/>
        <v>2224400</v>
      </c>
      <c r="O483" s="50">
        <v>400</v>
      </c>
      <c r="P483" s="50">
        <f t="shared" si="23"/>
        <v>0</v>
      </c>
      <c r="Q483" s="51"/>
    </row>
    <row r="484" spans="11:17">
      <c r="K484" s="49"/>
      <c r="L484" s="50">
        <f t="shared" si="22"/>
        <v>3296000</v>
      </c>
      <c r="M484" s="50">
        <f t="shared" si="24"/>
        <v>3300000</v>
      </c>
      <c r="N484" s="50">
        <f t="shared" si="25"/>
        <v>2227200</v>
      </c>
      <c r="O484" s="50">
        <v>400</v>
      </c>
      <c r="P484" s="50">
        <f t="shared" si="23"/>
        <v>0</v>
      </c>
      <c r="Q484" s="51"/>
    </row>
    <row r="485" spans="11:17">
      <c r="K485" s="49"/>
      <c r="L485" s="50">
        <f t="shared" si="22"/>
        <v>3300000</v>
      </c>
      <c r="M485" s="50">
        <f t="shared" si="24"/>
        <v>3304000</v>
      </c>
      <c r="N485" s="50">
        <f t="shared" si="25"/>
        <v>2230000</v>
      </c>
      <c r="O485" s="50">
        <v>400</v>
      </c>
      <c r="P485" s="50">
        <f t="shared" si="23"/>
        <v>0</v>
      </c>
      <c r="Q485" s="51"/>
    </row>
    <row r="486" spans="11:17">
      <c r="K486" s="49"/>
      <c r="L486" s="50">
        <f t="shared" si="22"/>
        <v>3304000</v>
      </c>
      <c r="M486" s="50">
        <f t="shared" si="24"/>
        <v>3308000</v>
      </c>
      <c r="N486" s="50">
        <f t="shared" si="25"/>
        <v>2232800</v>
      </c>
      <c r="O486" s="50">
        <v>400</v>
      </c>
      <c r="P486" s="50">
        <f t="shared" si="23"/>
        <v>0</v>
      </c>
      <c r="Q486" s="51"/>
    </row>
    <row r="487" spans="11:17">
      <c r="K487" s="49"/>
      <c r="L487" s="50">
        <f t="shared" si="22"/>
        <v>3308000</v>
      </c>
      <c r="M487" s="50">
        <f t="shared" si="24"/>
        <v>3312000</v>
      </c>
      <c r="N487" s="50">
        <f t="shared" si="25"/>
        <v>2235600</v>
      </c>
      <c r="O487" s="50">
        <v>400</v>
      </c>
      <c r="P487" s="50">
        <f t="shared" si="23"/>
        <v>0</v>
      </c>
      <c r="Q487" s="51"/>
    </row>
    <row r="488" spans="11:17">
      <c r="K488" s="49"/>
      <c r="L488" s="50">
        <f t="shared" si="22"/>
        <v>3312000</v>
      </c>
      <c r="M488" s="50">
        <f t="shared" si="24"/>
        <v>3316000</v>
      </c>
      <c r="N488" s="50">
        <f t="shared" si="25"/>
        <v>2238400</v>
      </c>
      <c r="O488" s="50">
        <v>400</v>
      </c>
      <c r="P488" s="50">
        <f t="shared" si="23"/>
        <v>0</v>
      </c>
      <c r="Q488" s="51"/>
    </row>
    <row r="489" spans="11:17">
      <c r="K489" s="49"/>
      <c r="L489" s="50">
        <f t="shared" si="22"/>
        <v>3316000</v>
      </c>
      <c r="M489" s="50">
        <f t="shared" si="24"/>
        <v>3320000</v>
      </c>
      <c r="N489" s="50">
        <f t="shared" si="25"/>
        <v>2241200</v>
      </c>
      <c r="O489" s="50">
        <v>400</v>
      </c>
      <c r="P489" s="50">
        <f t="shared" si="23"/>
        <v>0</v>
      </c>
      <c r="Q489" s="51"/>
    </row>
    <row r="490" spans="11:17">
      <c r="K490" s="49"/>
      <c r="L490" s="50">
        <f t="shared" si="22"/>
        <v>3320000</v>
      </c>
      <c r="M490" s="50">
        <f t="shared" si="24"/>
        <v>3324000</v>
      </c>
      <c r="N490" s="50">
        <f t="shared" si="25"/>
        <v>2244000</v>
      </c>
      <c r="O490" s="50">
        <v>400</v>
      </c>
      <c r="P490" s="50">
        <f t="shared" si="23"/>
        <v>0</v>
      </c>
      <c r="Q490" s="51"/>
    </row>
    <row r="491" spans="11:17">
      <c r="K491" s="49"/>
      <c r="L491" s="50">
        <f t="shared" si="22"/>
        <v>3324000</v>
      </c>
      <c r="M491" s="50">
        <f t="shared" si="24"/>
        <v>3328000</v>
      </c>
      <c r="N491" s="50">
        <f t="shared" si="25"/>
        <v>2246800</v>
      </c>
      <c r="O491" s="50">
        <v>400</v>
      </c>
      <c r="P491" s="50">
        <f t="shared" si="23"/>
        <v>0</v>
      </c>
      <c r="Q491" s="51"/>
    </row>
    <row r="492" spans="11:17">
      <c r="K492" s="49"/>
      <c r="L492" s="50">
        <f t="shared" si="22"/>
        <v>3328000</v>
      </c>
      <c r="M492" s="50">
        <f t="shared" si="24"/>
        <v>3332000</v>
      </c>
      <c r="N492" s="50">
        <f t="shared" si="25"/>
        <v>2249600</v>
      </c>
      <c r="O492" s="50">
        <v>400</v>
      </c>
      <c r="P492" s="50">
        <f t="shared" si="23"/>
        <v>0</v>
      </c>
      <c r="Q492" s="51"/>
    </row>
    <row r="493" spans="11:17">
      <c r="K493" s="49"/>
      <c r="L493" s="50">
        <f t="shared" si="22"/>
        <v>3332000</v>
      </c>
      <c r="M493" s="50">
        <f t="shared" si="24"/>
        <v>3336000</v>
      </c>
      <c r="N493" s="50">
        <f t="shared" si="25"/>
        <v>2252400</v>
      </c>
      <c r="O493" s="50">
        <v>400</v>
      </c>
      <c r="P493" s="50">
        <f t="shared" si="23"/>
        <v>0</v>
      </c>
      <c r="Q493" s="51"/>
    </row>
    <row r="494" spans="11:17">
      <c r="K494" s="49"/>
      <c r="L494" s="50">
        <f t="shared" si="22"/>
        <v>3336000</v>
      </c>
      <c r="M494" s="50">
        <f t="shared" si="24"/>
        <v>3340000</v>
      </c>
      <c r="N494" s="50">
        <f t="shared" si="25"/>
        <v>2255200</v>
      </c>
      <c r="O494" s="50">
        <v>400</v>
      </c>
      <c r="P494" s="50">
        <f t="shared" si="23"/>
        <v>0</v>
      </c>
      <c r="Q494" s="51"/>
    </row>
    <row r="495" spans="11:17">
      <c r="K495" s="49"/>
      <c r="L495" s="50">
        <f t="shared" si="22"/>
        <v>3340000</v>
      </c>
      <c r="M495" s="50">
        <f t="shared" si="24"/>
        <v>3344000</v>
      </c>
      <c r="N495" s="50">
        <f t="shared" si="25"/>
        <v>2258000</v>
      </c>
      <c r="O495" s="50">
        <v>400</v>
      </c>
      <c r="P495" s="50">
        <f t="shared" si="23"/>
        <v>0</v>
      </c>
      <c r="Q495" s="51"/>
    </row>
    <row r="496" spans="11:17">
      <c r="K496" s="49"/>
      <c r="L496" s="50">
        <f t="shared" si="22"/>
        <v>3344000</v>
      </c>
      <c r="M496" s="50">
        <f t="shared" si="24"/>
        <v>3348000</v>
      </c>
      <c r="N496" s="50">
        <f t="shared" si="25"/>
        <v>2260800</v>
      </c>
      <c r="O496" s="50">
        <v>400</v>
      </c>
      <c r="P496" s="50">
        <f t="shared" si="23"/>
        <v>0</v>
      </c>
      <c r="Q496" s="51"/>
    </row>
    <row r="497" spans="11:17">
      <c r="K497" s="49"/>
      <c r="L497" s="50">
        <f t="shared" si="22"/>
        <v>3348000</v>
      </c>
      <c r="M497" s="50">
        <f t="shared" si="24"/>
        <v>3352000</v>
      </c>
      <c r="N497" s="50">
        <f t="shared" si="25"/>
        <v>2263600</v>
      </c>
      <c r="O497" s="50">
        <v>400</v>
      </c>
      <c r="P497" s="50">
        <f t="shared" si="23"/>
        <v>0</v>
      </c>
      <c r="Q497" s="51"/>
    </row>
    <row r="498" spans="11:17">
      <c r="K498" s="49"/>
      <c r="L498" s="50">
        <f t="shared" si="22"/>
        <v>3352000</v>
      </c>
      <c r="M498" s="50">
        <f t="shared" si="24"/>
        <v>3356000</v>
      </c>
      <c r="N498" s="50">
        <f t="shared" si="25"/>
        <v>2266400</v>
      </c>
      <c r="O498" s="50">
        <v>400</v>
      </c>
      <c r="P498" s="50">
        <f t="shared" si="23"/>
        <v>0</v>
      </c>
      <c r="Q498" s="51"/>
    </row>
    <row r="499" spans="11:17">
      <c r="K499" s="49"/>
      <c r="L499" s="50">
        <f t="shared" si="22"/>
        <v>3356000</v>
      </c>
      <c r="M499" s="50">
        <f t="shared" si="24"/>
        <v>3360000</v>
      </c>
      <c r="N499" s="50">
        <f t="shared" si="25"/>
        <v>2269200</v>
      </c>
      <c r="O499" s="50">
        <v>400</v>
      </c>
      <c r="P499" s="50">
        <f t="shared" si="23"/>
        <v>0</v>
      </c>
      <c r="Q499" s="51"/>
    </row>
    <row r="500" spans="11:17">
      <c r="K500" s="49"/>
      <c r="L500" s="50">
        <f t="shared" si="22"/>
        <v>3360000</v>
      </c>
      <c r="M500" s="50">
        <f t="shared" si="24"/>
        <v>3364000</v>
      </c>
      <c r="N500" s="50">
        <f t="shared" si="25"/>
        <v>2272000</v>
      </c>
      <c r="O500" s="50">
        <v>400</v>
      </c>
      <c r="P500" s="50">
        <f t="shared" si="23"/>
        <v>0</v>
      </c>
      <c r="Q500" s="51"/>
    </row>
    <row r="501" spans="11:17">
      <c r="K501" s="49"/>
      <c r="L501" s="50">
        <f t="shared" si="22"/>
        <v>3364000</v>
      </c>
      <c r="M501" s="50">
        <f t="shared" si="24"/>
        <v>3368000</v>
      </c>
      <c r="N501" s="50">
        <f t="shared" si="25"/>
        <v>2274800</v>
      </c>
      <c r="O501" s="50">
        <v>400</v>
      </c>
      <c r="P501" s="50">
        <f t="shared" si="23"/>
        <v>0</v>
      </c>
      <c r="Q501" s="51"/>
    </row>
    <row r="502" spans="11:17">
      <c r="K502" s="49"/>
      <c r="L502" s="50">
        <f t="shared" si="22"/>
        <v>3368000</v>
      </c>
      <c r="M502" s="50">
        <f t="shared" si="24"/>
        <v>3372000</v>
      </c>
      <c r="N502" s="50">
        <f t="shared" si="25"/>
        <v>2277600</v>
      </c>
      <c r="O502" s="50">
        <v>400</v>
      </c>
      <c r="P502" s="50">
        <f t="shared" si="23"/>
        <v>0</v>
      </c>
      <c r="Q502" s="51"/>
    </row>
    <row r="503" spans="11:17">
      <c r="K503" s="49"/>
      <c r="L503" s="50">
        <f t="shared" si="22"/>
        <v>3372000</v>
      </c>
      <c r="M503" s="50">
        <f t="shared" si="24"/>
        <v>3376000</v>
      </c>
      <c r="N503" s="50">
        <f t="shared" si="25"/>
        <v>2280400</v>
      </c>
      <c r="O503" s="50">
        <v>400</v>
      </c>
      <c r="P503" s="50">
        <f t="shared" si="23"/>
        <v>0</v>
      </c>
      <c r="Q503" s="51"/>
    </row>
    <row r="504" spans="11:17">
      <c r="K504" s="49"/>
      <c r="L504" s="50">
        <f t="shared" si="22"/>
        <v>3376000</v>
      </c>
      <c r="M504" s="50">
        <f t="shared" si="24"/>
        <v>3380000</v>
      </c>
      <c r="N504" s="50">
        <f t="shared" si="25"/>
        <v>2283200</v>
      </c>
      <c r="O504" s="50">
        <v>400</v>
      </c>
      <c r="P504" s="50">
        <f t="shared" si="23"/>
        <v>0</v>
      </c>
      <c r="Q504" s="51"/>
    </row>
    <row r="505" spans="11:17">
      <c r="K505" s="49"/>
      <c r="L505" s="50">
        <f t="shared" si="22"/>
        <v>3380000</v>
      </c>
      <c r="M505" s="50">
        <f t="shared" si="24"/>
        <v>3384000</v>
      </c>
      <c r="N505" s="50">
        <f t="shared" si="25"/>
        <v>2286000</v>
      </c>
      <c r="O505" s="50">
        <v>400</v>
      </c>
      <c r="P505" s="50">
        <f t="shared" si="23"/>
        <v>0</v>
      </c>
      <c r="Q505" s="51"/>
    </row>
    <row r="506" spans="11:17">
      <c r="K506" s="49"/>
      <c r="L506" s="50">
        <f t="shared" si="22"/>
        <v>3384000</v>
      </c>
      <c r="M506" s="50">
        <f t="shared" si="24"/>
        <v>3388000</v>
      </c>
      <c r="N506" s="50">
        <f t="shared" si="25"/>
        <v>2288800</v>
      </c>
      <c r="O506" s="50">
        <v>400</v>
      </c>
      <c r="P506" s="50">
        <f t="shared" si="23"/>
        <v>0</v>
      </c>
      <c r="Q506" s="51"/>
    </row>
    <row r="507" spans="11:17">
      <c r="K507" s="49"/>
      <c r="L507" s="50">
        <f t="shared" si="22"/>
        <v>3388000</v>
      </c>
      <c r="M507" s="50">
        <f t="shared" si="24"/>
        <v>3392000</v>
      </c>
      <c r="N507" s="50">
        <f t="shared" si="25"/>
        <v>2291600</v>
      </c>
      <c r="O507" s="50">
        <v>400</v>
      </c>
      <c r="P507" s="50">
        <f t="shared" si="23"/>
        <v>0</v>
      </c>
      <c r="Q507" s="51"/>
    </row>
    <row r="508" spans="11:17">
      <c r="K508" s="49"/>
      <c r="L508" s="50">
        <f t="shared" si="22"/>
        <v>3392000</v>
      </c>
      <c r="M508" s="50">
        <f t="shared" si="24"/>
        <v>3396000</v>
      </c>
      <c r="N508" s="50">
        <f t="shared" si="25"/>
        <v>2294400</v>
      </c>
      <c r="O508" s="50">
        <v>400</v>
      </c>
      <c r="P508" s="50">
        <f t="shared" si="23"/>
        <v>0</v>
      </c>
      <c r="Q508" s="51"/>
    </row>
    <row r="509" spans="11:17">
      <c r="K509" s="49"/>
      <c r="L509" s="50">
        <f t="shared" si="22"/>
        <v>3396000</v>
      </c>
      <c r="M509" s="50">
        <f t="shared" si="24"/>
        <v>3400000</v>
      </c>
      <c r="N509" s="50">
        <f t="shared" si="25"/>
        <v>2297200</v>
      </c>
      <c r="O509" s="50">
        <v>400</v>
      </c>
      <c r="P509" s="50">
        <f t="shared" si="23"/>
        <v>0</v>
      </c>
      <c r="Q509" s="51"/>
    </row>
    <row r="510" spans="11:17">
      <c r="K510" s="49"/>
      <c r="L510" s="50">
        <f t="shared" si="22"/>
        <v>3400000</v>
      </c>
      <c r="M510" s="50">
        <f t="shared" si="24"/>
        <v>3404000</v>
      </c>
      <c r="N510" s="50">
        <f t="shared" si="25"/>
        <v>2300000</v>
      </c>
      <c r="O510" s="50">
        <v>400</v>
      </c>
      <c r="P510" s="50">
        <f t="shared" si="23"/>
        <v>0</v>
      </c>
      <c r="Q510" s="51"/>
    </row>
    <row r="511" spans="11:17">
      <c r="K511" s="49"/>
      <c r="L511" s="50">
        <f t="shared" si="22"/>
        <v>3404000</v>
      </c>
      <c r="M511" s="50">
        <f t="shared" si="24"/>
        <v>3408000</v>
      </c>
      <c r="N511" s="50">
        <f t="shared" si="25"/>
        <v>2302800</v>
      </c>
      <c r="O511" s="50">
        <v>400</v>
      </c>
      <c r="P511" s="50">
        <f t="shared" si="23"/>
        <v>0</v>
      </c>
      <c r="Q511" s="51"/>
    </row>
    <row r="512" spans="11:17">
      <c r="K512" s="49"/>
      <c r="L512" s="50">
        <f t="shared" ref="L512:L575" si="26">+M511</f>
        <v>3408000</v>
      </c>
      <c r="M512" s="50">
        <f t="shared" si="24"/>
        <v>3412000</v>
      </c>
      <c r="N512" s="50">
        <f t="shared" si="25"/>
        <v>2305600</v>
      </c>
      <c r="O512" s="50">
        <v>400</v>
      </c>
      <c r="P512" s="50">
        <f t="shared" ref="P512:P575" si="27">IF(L512&lt;=$Q$132,IF($Q$132&lt;M512,N512,0),0)</f>
        <v>0</v>
      </c>
      <c r="Q512" s="51"/>
    </row>
    <row r="513" spans="11:17">
      <c r="K513" s="49"/>
      <c r="L513" s="50">
        <f t="shared" si="26"/>
        <v>3412000</v>
      </c>
      <c r="M513" s="50">
        <f t="shared" si="24"/>
        <v>3416000</v>
      </c>
      <c r="N513" s="50">
        <f t="shared" si="25"/>
        <v>2308400</v>
      </c>
      <c r="O513" s="50">
        <v>400</v>
      </c>
      <c r="P513" s="50">
        <f t="shared" si="27"/>
        <v>0</v>
      </c>
      <c r="Q513" s="51"/>
    </row>
    <row r="514" spans="11:17">
      <c r="K514" s="49"/>
      <c r="L514" s="50">
        <f t="shared" si="26"/>
        <v>3416000</v>
      </c>
      <c r="M514" s="50">
        <f t="shared" si="24"/>
        <v>3420000</v>
      </c>
      <c r="N514" s="50">
        <f t="shared" si="25"/>
        <v>2311200</v>
      </c>
      <c r="O514" s="50">
        <v>400</v>
      </c>
      <c r="P514" s="50">
        <f t="shared" si="27"/>
        <v>0</v>
      </c>
      <c r="Q514" s="51"/>
    </row>
    <row r="515" spans="11:17">
      <c r="K515" s="49"/>
      <c r="L515" s="50">
        <f t="shared" si="26"/>
        <v>3420000</v>
      </c>
      <c r="M515" s="50">
        <f t="shared" si="24"/>
        <v>3424000</v>
      </c>
      <c r="N515" s="50">
        <f t="shared" si="25"/>
        <v>2314000</v>
      </c>
      <c r="O515" s="50">
        <v>400</v>
      </c>
      <c r="P515" s="50">
        <f t="shared" si="27"/>
        <v>0</v>
      </c>
      <c r="Q515" s="51"/>
    </row>
    <row r="516" spans="11:17">
      <c r="K516" s="49"/>
      <c r="L516" s="50">
        <f t="shared" si="26"/>
        <v>3424000</v>
      </c>
      <c r="M516" s="50">
        <f t="shared" ref="M516:M579" si="28">+M515+4000</f>
        <v>3428000</v>
      </c>
      <c r="N516" s="50">
        <f t="shared" si="25"/>
        <v>2316800</v>
      </c>
      <c r="O516" s="50">
        <v>400</v>
      </c>
      <c r="P516" s="50">
        <f t="shared" si="27"/>
        <v>0</v>
      </c>
      <c r="Q516" s="51"/>
    </row>
    <row r="517" spans="11:17">
      <c r="K517" s="49"/>
      <c r="L517" s="50">
        <f t="shared" si="26"/>
        <v>3428000</v>
      </c>
      <c r="M517" s="50">
        <f t="shared" si="28"/>
        <v>3432000</v>
      </c>
      <c r="N517" s="50">
        <f t="shared" si="25"/>
        <v>2319600</v>
      </c>
      <c r="O517" s="50">
        <v>400</v>
      </c>
      <c r="P517" s="50">
        <f t="shared" si="27"/>
        <v>0</v>
      </c>
      <c r="Q517" s="51"/>
    </row>
    <row r="518" spans="11:17">
      <c r="K518" s="49"/>
      <c r="L518" s="50">
        <f t="shared" si="26"/>
        <v>3432000</v>
      </c>
      <c r="M518" s="50">
        <f t="shared" si="28"/>
        <v>3436000</v>
      </c>
      <c r="N518" s="50">
        <f t="shared" si="25"/>
        <v>2322400</v>
      </c>
      <c r="O518" s="50">
        <v>400</v>
      </c>
      <c r="P518" s="50">
        <f t="shared" si="27"/>
        <v>0</v>
      </c>
      <c r="Q518" s="51"/>
    </row>
    <row r="519" spans="11:17">
      <c r="K519" s="49"/>
      <c r="L519" s="50">
        <f t="shared" si="26"/>
        <v>3436000</v>
      </c>
      <c r="M519" s="50">
        <f t="shared" si="28"/>
        <v>3440000</v>
      </c>
      <c r="N519" s="50">
        <f t="shared" si="25"/>
        <v>2325200</v>
      </c>
      <c r="O519" s="50">
        <v>400</v>
      </c>
      <c r="P519" s="50">
        <f t="shared" si="27"/>
        <v>0</v>
      </c>
      <c r="Q519" s="51"/>
    </row>
    <row r="520" spans="11:17">
      <c r="K520" s="49"/>
      <c r="L520" s="50">
        <f t="shared" si="26"/>
        <v>3440000</v>
      </c>
      <c r="M520" s="50">
        <f t="shared" si="28"/>
        <v>3444000</v>
      </c>
      <c r="N520" s="50">
        <f t="shared" si="25"/>
        <v>2328000</v>
      </c>
      <c r="O520" s="50">
        <v>400</v>
      </c>
      <c r="P520" s="50">
        <f t="shared" si="27"/>
        <v>0</v>
      </c>
      <c r="Q520" s="51"/>
    </row>
    <row r="521" spans="11:17">
      <c r="K521" s="49"/>
      <c r="L521" s="50">
        <f t="shared" si="26"/>
        <v>3444000</v>
      </c>
      <c r="M521" s="50">
        <f t="shared" si="28"/>
        <v>3448000</v>
      </c>
      <c r="N521" s="50">
        <f t="shared" si="25"/>
        <v>2330800</v>
      </c>
      <c r="O521" s="50">
        <v>400</v>
      </c>
      <c r="P521" s="50">
        <f t="shared" si="27"/>
        <v>0</v>
      </c>
      <c r="Q521" s="51"/>
    </row>
    <row r="522" spans="11:17">
      <c r="K522" s="49"/>
      <c r="L522" s="50">
        <f t="shared" si="26"/>
        <v>3448000</v>
      </c>
      <c r="M522" s="50">
        <f t="shared" si="28"/>
        <v>3452000</v>
      </c>
      <c r="N522" s="50">
        <f t="shared" si="25"/>
        <v>2333600</v>
      </c>
      <c r="O522" s="50">
        <v>400</v>
      </c>
      <c r="P522" s="50">
        <f t="shared" si="27"/>
        <v>0</v>
      </c>
      <c r="Q522" s="51"/>
    </row>
    <row r="523" spans="11:17">
      <c r="K523" s="49"/>
      <c r="L523" s="50">
        <f t="shared" si="26"/>
        <v>3452000</v>
      </c>
      <c r="M523" s="50">
        <f t="shared" si="28"/>
        <v>3456000</v>
      </c>
      <c r="N523" s="50">
        <f t="shared" si="25"/>
        <v>2336400</v>
      </c>
      <c r="O523" s="50">
        <v>400</v>
      </c>
      <c r="P523" s="50">
        <f t="shared" si="27"/>
        <v>0</v>
      </c>
      <c r="Q523" s="51"/>
    </row>
    <row r="524" spans="11:17">
      <c r="K524" s="49"/>
      <c r="L524" s="50">
        <f t="shared" si="26"/>
        <v>3456000</v>
      </c>
      <c r="M524" s="50">
        <f t="shared" si="28"/>
        <v>3460000</v>
      </c>
      <c r="N524" s="50">
        <f t="shared" si="25"/>
        <v>2339200</v>
      </c>
      <c r="O524" s="50">
        <v>400</v>
      </c>
      <c r="P524" s="50">
        <f t="shared" si="27"/>
        <v>0</v>
      </c>
      <c r="Q524" s="51"/>
    </row>
    <row r="525" spans="11:17">
      <c r="K525" s="49"/>
      <c r="L525" s="50">
        <f t="shared" si="26"/>
        <v>3460000</v>
      </c>
      <c r="M525" s="50">
        <f t="shared" si="28"/>
        <v>3464000</v>
      </c>
      <c r="N525" s="50">
        <f t="shared" si="25"/>
        <v>2342000</v>
      </c>
      <c r="O525" s="50">
        <v>400</v>
      </c>
      <c r="P525" s="50">
        <f t="shared" si="27"/>
        <v>0</v>
      </c>
      <c r="Q525" s="51"/>
    </row>
    <row r="526" spans="11:17">
      <c r="K526" s="49"/>
      <c r="L526" s="50">
        <f t="shared" si="26"/>
        <v>3464000</v>
      </c>
      <c r="M526" s="50">
        <f t="shared" si="28"/>
        <v>3468000</v>
      </c>
      <c r="N526" s="50">
        <f t="shared" si="25"/>
        <v>2344800</v>
      </c>
      <c r="O526" s="50">
        <v>400</v>
      </c>
      <c r="P526" s="50">
        <f t="shared" si="27"/>
        <v>0</v>
      </c>
      <c r="Q526" s="51"/>
    </row>
    <row r="527" spans="11:17">
      <c r="K527" s="49"/>
      <c r="L527" s="50">
        <f t="shared" si="26"/>
        <v>3468000</v>
      </c>
      <c r="M527" s="50">
        <f t="shared" si="28"/>
        <v>3472000</v>
      </c>
      <c r="N527" s="50">
        <f t="shared" si="25"/>
        <v>2347600</v>
      </c>
      <c r="O527" s="50">
        <v>400</v>
      </c>
      <c r="P527" s="50">
        <f t="shared" si="27"/>
        <v>0</v>
      </c>
      <c r="Q527" s="51"/>
    </row>
    <row r="528" spans="11:17">
      <c r="K528" s="49"/>
      <c r="L528" s="50">
        <f t="shared" si="26"/>
        <v>3472000</v>
      </c>
      <c r="M528" s="50">
        <f t="shared" si="28"/>
        <v>3476000</v>
      </c>
      <c r="N528" s="50">
        <f t="shared" si="25"/>
        <v>2350400</v>
      </c>
      <c r="O528" s="50">
        <v>400</v>
      </c>
      <c r="P528" s="50">
        <f t="shared" si="27"/>
        <v>0</v>
      </c>
      <c r="Q528" s="51"/>
    </row>
    <row r="529" spans="11:17">
      <c r="K529" s="49"/>
      <c r="L529" s="50">
        <f t="shared" si="26"/>
        <v>3476000</v>
      </c>
      <c r="M529" s="50">
        <f t="shared" si="28"/>
        <v>3480000</v>
      </c>
      <c r="N529" s="50">
        <f t="shared" si="25"/>
        <v>2353200</v>
      </c>
      <c r="O529" s="50">
        <v>400</v>
      </c>
      <c r="P529" s="50">
        <f t="shared" si="27"/>
        <v>0</v>
      </c>
      <c r="Q529" s="51"/>
    </row>
    <row r="530" spans="11:17">
      <c r="K530" s="49"/>
      <c r="L530" s="50">
        <f t="shared" si="26"/>
        <v>3480000</v>
      </c>
      <c r="M530" s="50">
        <f t="shared" si="28"/>
        <v>3484000</v>
      </c>
      <c r="N530" s="50">
        <f t="shared" si="25"/>
        <v>2356000</v>
      </c>
      <c r="O530" s="50">
        <v>400</v>
      </c>
      <c r="P530" s="50">
        <f t="shared" si="27"/>
        <v>0</v>
      </c>
      <c r="Q530" s="51"/>
    </row>
    <row r="531" spans="11:17">
      <c r="K531" s="49"/>
      <c r="L531" s="50">
        <f t="shared" si="26"/>
        <v>3484000</v>
      </c>
      <c r="M531" s="50">
        <f t="shared" si="28"/>
        <v>3488000</v>
      </c>
      <c r="N531" s="50">
        <f t="shared" si="25"/>
        <v>2358800</v>
      </c>
      <c r="O531" s="50">
        <v>400</v>
      </c>
      <c r="P531" s="50">
        <f t="shared" si="27"/>
        <v>0</v>
      </c>
      <c r="Q531" s="51"/>
    </row>
    <row r="532" spans="11:17">
      <c r="K532" s="49"/>
      <c r="L532" s="50">
        <f t="shared" si="26"/>
        <v>3488000</v>
      </c>
      <c r="M532" s="50">
        <f t="shared" si="28"/>
        <v>3492000</v>
      </c>
      <c r="N532" s="50">
        <f t="shared" si="25"/>
        <v>2361600</v>
      </c>
      <c r="O532" s="50">
        <v>400</v>
      </c>
      <c r="P532" s="50">
        <f t="shared" si="27"/>
        <v>0</v>
      </c>
      <c r="Q532" s="51"/>
    </row>
    <row r="533" spans="11:17">
      <c r="K533" s="49"/>
      <c r="L533" s="50">
        <f t="shared" si="26"/>
        <v>3492000</v>
      </c>
      <c r="M533" s="50">
        <f t="shared" si="28"/>
        <v>3496000</v>
      </c>
      <c r="N533" s="50">
        <f t="shared" si="25"/>
        <v>2364400</v>
      </c>
      <c r="O533" s="50">
        <v>400</v>
      </c>
      <c r="P533" s="50">
        <f t="shared" si="27"/>
        <v>0</v>
      </c>
      <c r="Q533" s="51"/>
    </row>
    <row r="534" spans="11:17">
      <c r="K534" s="49"/>
      <c r="L534" s="50">
        <f t="shared" si="26"/>
        <v>3496000</v>
      </c>
      <c r="M534" s="50">
        <f t="shared" si="28"/>
        <v>3500000</v>
      </c>
      <c r="N534" s="50">
        <f t="shared" si="25"/>
        <v>2367200</v>
      </c>
      <c r="O534" s="50">
        <v>400</v>
      </c>
      <c r="P534" s="50">
        <f t="shared" si="27"/>
        <v>0</v>
      </c>
      <c r="Q534" s="51"/>
    </row>
    <row r="535" spans="11:17">
      <c r="K535" s="49"/>
      <c r="L535" s="50">
        <f t="shared" si="26"/>
        <v>3500000</v>
      </c>
      <c r="M535" s="50">
        <f t="shared" si="28"/>
        <v>3504000</v>
      </c>
      <c r="N535" s="50">
        <f t="shared" si="25"/>
        <v>2370000</v>
      </c>
      <c r="O535" s="50">
        <v>400</v>
      </c>
      <c r="P535" s="50">
        <f t="shared" si="27"/>
        <v>0</v>
      </c>
      <c r="Q535" s="51"/>
    </row>
    <row r="536" spans="11:17">
      <c r="K536" s="49"/>
      <c r="L536" s="50">
        <f t="shared" si="26"/>
        <v>3504000</v>
      </c>
      <c r="M536" s="50">
        <f t="shared" si="28"/>
        <v>3508000</v>
      </c>
      <c r="N536" s="50">
        <f t="shared" si="25"/>
        <v>2372800</v>
      </c>
      <c r="O536" s="50">
        <v>400</v>
      </c>
      <c r="P536" s="50">
        <f t="shared" si="27"/>
        <v>0</v>
      </c>
      <c r="Q536" s="51"/>
    </row>
    <row r="537" spans="11:17">
      <c r="K537" s="49"/>
      <c r="L537" s="50">
        <f t="shared" si="26"/>
        <v>3508000</v>
      </c>
      <c r="M537" s="50">
        <f t="shared" si="28"/>
        <v>3512000</v>
      </c>
      <c r="N537" s="50">
        <f t="shared" si="25"/>
        <v>2375600</v>
      </c>
      <c r="O537" s="50">
        <v>400</v>
      </c>
      <c r="P537" s="50">
        <f t="shared" si="27"/>
        <v>0</v>
      </c>
      <c r="Q537" s="51"/>
    </row>
    <row r="538" spans="11:17">
      <c r="K538" s="49"/>
      <c r="L538" s="50">
        <f t="shared" si="26"/>
        <v>3512000</v>
      </c>
      <c r="M538" s="50">
        <f t="shared" si="28"/>
        <v>3516000</v>
      </c>
      <c r="N538" s="50">
        <f t="shared" si="25"/>
        <v>2378400</v>
      </c>
      <c r="O538" s="50">
        <v>400</v>
      </c>
      <c r="P538" s="50">
        <f t="shared" si="27"/>
        <v>0</v>
      </c>
      <c r="Q538" s="51"/>
    </row>
    <row r="539" spans="11:17">
      <c r="K539" s="49"/>
      <c r="L539" s="50">
        <f t="shared" si="26"/>
        <v>3516000</v>
      </c>
      <c r="M539" s="50">
        <f t="shared" si="28"/>
        <v>3520000</v>
      </c>
      <c r="N539" s="50">
        <f t="shared" si="25"/>
        <v>2381200</v>
      </c>
      <c r="O539" s="50">
        <v>400</v>
      </c>
      <c r="P539" s="50">
        <f t="shared" si="27"/>
        <v>0</v>
      </c>
      <c r="Q539" s="51"/>
    </row>
    <row r="540" spans="11:17">
      <c r="K540" s="49"/>
      <c r="L540" s="50">
        <f t="shared" si="26"/>
        <v>3520000</v>
      </c>
      <c r="M540" s="50">
        <f t="shared" si="28"/>
        <v>3524000</v>
      </c>
      <c r="N540" s="50">
        <f t="shared" si="25"/>
        <v>2384000</v>
      </c>
      <c r="O540" s="50">
        <v>400</v>
      </c>
      <c r="P540" s="50">
        <f t="shared" si="27"/>
        <v>0</v>
      </c>
      <c r="Q540" s="51"/>
    </row>
    <row r="541" spans="11:17">
      <c r="K541" s="49"/>
      <c r="L541" s="50">
        <f t="shared" si="26"/>
        <v>3524000</v>
      </c>
      <c r="M541" s="50">
        <f t="shared" si="28"/>
        <v>3528000</v>
      </c>
      <c r="N541" s="50">
        <f t="shared" ref="N541:N561" si="29">+N540+2400+O541</f>
        <v>2386800</v>
      </c>
      <c r="O541" s="50">
        <v>400</v>
      </c>
      <c r="P541" s="50">
        <f t="shared" si="27"/>
        <v>0</v>
      </c>
      <c r="Q541" s="51"/>
    </row>
    <row r="542" spans="11:17">
      <c r="K542" s="49"/>
      <c r="L542" s="50">
        <f t="shared" si="26"/>
        <v>3528000</v>
      </c>
      <c r="M542" s="50">
        <f t="shared" si="28"/>
        <v>3532000</v>
      </c>
      <c r="N542" s="50">
        <f t="shared" si="29"/>
        <v>2389600</v>
      </c>
      <c r="O542" s="50">
        <v>400</v>
      </c>
      <c r="P542" s="50">
        <f t="shared" si="27"/>
        <v>0</v>
      </c>
      <c r="Q542" s="51"/>
    </row>
    <row r="543" spans="11:17">
      <c r="K543" s="49"/>
      <c r="L543" s="50">
        <f t="shared" si="26"/>
        <v>3532000</v>
      </c>
      <c r="M543" s="50">
        <f t="shared" si="28"/>
        <v>3536000</v>
      </c>
      <c r="N543" s="50">
        <f t="shared" si="29"/>
        <v>2392400</v>
      </c>
      <c r="O543" s="50">
        <v>400</v>
      </c>
      <c r="P543" s="50">
        <f t="shared" si="27"/>
        <v>0</v>
      </c>
      <c r="Q543" s="51"/>
    </row>
    <row r="544" spans="11:17">
      <c r="K544" s="49"/>
      <c r="L544" s="50">
        <f t="shared" si="26"/>
        <v>3536000</v>
      </c>
      <c r="M544" s="50">
        <f t="shared" si="28"/>
        <v>3540000</v>
      </c>
      <c r="N544" s="50">
        <f t="shared" si="29"/>
        <v>2395200</v>
      </c>
      <c r="O544" s="50">
        <v>400</v>
      </c>
      <c r="P544" s="50">
        <f t="shared" si="27"/>
        <v>0</v>
      </c>
      <c r="Q544" s="51"/>
    </row>
    <row r="545" spans="11:17">
      <c r="K545" s="49"/>
      <c r="L545" s="50">
        <f t="shared" si="26"/>
        <v>3540000</v>
      </c>
      <c r="M545" s="50">
        <f t="shared" si="28"/>
        <v>3544000</v>
      </c>
      <c r="N545" s="50">
        <f t="shared" si="29"/>
        <v>2398000</v>
      </c>
      <c r="O545" s="50">
        <v>400</v>
      </c>
      <c r="P545" s="50">
        <f t="shared" si="27"/>
        <v>0</v>
      </c>
      <c r="Q545" s="51"/>
    </row>
    <row r="546" spans="11:17">
      <c r="K546" s="49"/>
      <c r="L546" s="50">
        <f t="shared" si="26"/>
        <v>3544000</v>
      </c>
      <c r="M546" s="50">
        <f t="shared" si="28"/>
        <v>3548000</v>
      </c>
      <c r="N546" s="50">
        <f t="shared" si="29"/>
        <v>2400800</v>
      </c>
      <c r="O546" s="50">
        <v>400</v>
      </c>
      <c r="P546" s="50">
        <f t="shared" si="27"/>
        <v>0</v>
      </c>
      <c r="Q546" s="51"/>
    </row>
    <row r="547" spans="11:17">
      <c r="K547" s="49"/>
      <c r="L547" s="50">
        <f t="shared" si="26"/>
        <v>3548000</v>
      </c>
      <c r="M547" s="50">
        <f t="shared" si="28"/>
        <v>3552000</v>
      </c>
      <c r="N547" s="50">
        <f t="shared" si="29"/>
        <v>2403600</v>
      </c>
      <c r="O547" s="50">
        <v>400</v>
      </c>
      <c r="P547" s="50">
        <f t="shared" si="27"/>
        <v>0</v>
      </c>
      <c r="Q547" s="51"/>
    </row>
    <row r="548" spans="11:17">
      <c r="K548" s="49"/>
      <c r="L548" s="50">
        <f t="shared" si="26"/>
        <v>3552000</v>
      </c>
      <c r="M548" s="50">
        <f t="shared" si="28"/>
        <v>3556000</v>
      </c>
      <c r="N548" s="50">
        <f t="shared" si="29"/>
        <v>2406400</v>
      </c>
      <c r="O548" s="50">
        <v>400</v>
      </c>
      <c r="P548" s="50">
        <f t="shared" si="27"/>
        <v>0</v>
      </c>
      <c r="Q548" s="51"/>
    </row>
    <row r="549" spans="11:17">
      <c r="K549" s="49"/>
      <c r="L549" s="50">
        <f t="shared" si="26"/>
        <v>3556000</v>
      </c>
      <c r="M549" s="50">
        <f t="shared" si="28"/>
        <v>3560000</v>
      </c>
      <c r="N549" s="50">
        <f t="shared" si="29"/>
        <v>2409200</v>
      </c>
      <c r="O549" s="50">
        <v>400</v>
      </c>
      <c r="P549" s="50">
        <f t="shared" si="27"/>
        <v>0</v>
      </c>
      <c r="Q549" s="51"/>
    </row>
    <row r="550" spans="11:17">
      <c r="K550" s="49"/>
      <c r="L550" s="50">
        <f t="shared" si="26"/>
        <v>3560000</v>
      </c>
      <c r="M550" s="50">
        <f t="shared" si="28"/>
        <v>3564000</v>
      </c>
      <c r="N550" s="50">
        <f t="shared" si="29"/>
        <v>2412000</v>
      </c>
      <c r="O550" s="50">
        <v>400</v>
      </c>
      <c r="P550" s="50">
        <f t="shared" si="27"/>
        <v>0</v>
      </c>
      <c r="Q550" s="51"/>
    </row>
    <row r="551" spans="11:17">
      <c r="K551" s="49"/>
      <c r="L551" s="50">
        <f t="shared" si="26"/>
        <v>3564000</v>
      </c>
      <c r="M551" s="50">
        <f t="shared" si="28"/>
        <v>3568000</v>
      </c>
      <c r="N551" s="50">
        <f t="shared" si="29"/>
        <v>2414800</v>
      </c>
      <c r="O551" s="50">
        <v>400</v>
      </c>
      <c r="P551" s="50">
        <f t="shared" si="27"/>
        <v>0</v>
      </c>
      <c r="Q551" s="51"/>
    </row>
    <row r="552" spans="11:17">
      <c r="K552" s="49"/>
      <c r="L552" s="50">
        <f t="shared" si="26"/>
        <v>3568000</v>
      </c>
      <c r="M552" s="50">
        <f t="shared" si="28"/>
        <v>3572000</v>
      </c>
      <c r="N552" s="50">
        <f t="shared" si="29"/>
        <v>2417600</v>
      </c>
      <c r="O552" s="50">
        <v>400</v>
      </c>
      <c r="P552" s="50">
        <f t="shared" si="27"/>
        <v>0</v>
      </c>
      <c r="Q552" s="51"/>
    </row>
    <row r="553" spans="11:17">
      <c r="K553" s="49"/>
      <c r="L553" s="50">
        <f t="shared" si="26"/>
        <v>3572000</v>
      </c>
      <c r="M553" s="50">
        <f t="shared" si="28"/>
        <v>3576000</v>
      </c>
      <c r="N553" s="50">
        <f t="shared" si="29"/>
        <v>2420400</v>
      </c>
      <c r="O553" s="50">
        <v>400</v>
      </c>
      <c r="P553" s="50">
        <f t="shared" si="27"/>
        <v>0</v>
      </c>
      <c r="Q553" s="51"/>
    </row>
    <row r="554" spans="11:17">
      <c r="K554" s="49"/>
      <c r="L554" s="50">
        <f t="shared" si="26"/>
        <v>3576000</v>
      </c>
      <c r="M554" s="50">
        <f t="shared" si="28"/>
        <v>3580000</v>
      </c>
      <c r="N554" s="50">
        <f t="shared" si="29"/>
        <v>2423200</v>
      </c>
      <c r="O554" s="50">
        <v>400</v>
      </c>
      <c r="P554" s="50">
        <f t="shared" si="27"/>
        <v>0</v>
      </c>
      <c r="Q554" s="51"/>
    </row>
    <row r="555" spans="11:17">
      <c r="K555" s="49"/>
      <c r="L555" s="50">
        <f t="shared" si="26"/>
        <v>3580000</v>
      </c>
      <c r="M555" s="50">
        <f t="shared" si="28"/>
        <v>3584000</v>
      </c>
      <c r="N555" s="50">
        <f t="shared" si="29"/>
        <v>2426000</v>
      </c>
      <c r="O555" s="50">
        <v>400</v>
      </c>
      <c r="P555" s="50">
        <f t="shared" si="27"/>
        <v>0</v>
      </c>
      <c r="Q555" s="51"/>
    </row>
    <row r="556" spans="11:17">
      <c r="K556" s="49"/>
      <c r="L556" s="50">
        <f t="shared" si="26"/>
        <v>3584000</v>
      </c>
      <c r="M556" s="50">
        <f t="shared" si="28"/>
        <v>3588000</v>
      </c>
      <c r="N556" s="50">
        <f t="shared" si="29"/>
        <v>2428800</v>
      </c>
      <c r="O556" s="50">
        <v>400</v>
      </c>
      <c r="P556" s="50">
        <f t="shared" si="27"/>
        <v>0</v>
      </c>
      <c r="Q556" s="51"/>
    </row>
    <row r="557" spans="11:17">
      <c r="K557" s="49"/>
      <c r="L557" s="50">
        <f t="shared" si="26"/>
        <v>3588000</v>
      </c>
      <c r="M557" s="50">
        <f t="shared" si="28"/>
        <v>3592000</v>
      </c>
      <c r="N557" s="50">
        <f t="shared" si="29"/>
        <v>2431600</v>
      </c>
      <c r="O557" s="50">
        <v>400</v>
      </c>
      <c r="P557" s="50">
        <f t="shared" si="27"/>
        <v>0</v>
      </c>
      <c r="Q557" s="51"/>
    </row>
    <row r="558" spans="11:17">
      <c r="K558" s="49"/>
      <c r="L558" s="50">
        <f t="shared" si="26"/>
        <v>3592000</v>
      </c>
      <c r="M558" s="50">
        <f t="shared" si="28"/>
        <v>3596000</v>
      </c>
      <c r="N558" s="50">
        <f t="shared" si="29"/>
        <v>2434400</v>
      </c>
      <c r="O558" s="50">
        <v>400</v>
      </c>
      <c r="P558" s="50">
        <f t="shared" si="27"/>
        <v>0</v>
      </c>
      <c r="Q558" s="51"/>
    </row>
    <row r="559" spans="11:17">
      <c r="K559" s="49"/>
      <c r="L559" s="50">
        <f t="shared" si="26"/>
        <v>3596000</v>
      </c>
      <c r="M559" s="50">
        <f t="shared" si="28"/>
        <v>3600000</v>
      </c>
      <c r="N559" s="50">
        <f t="shared" si="29"/>
        <v>2437200</v>
      </c>
      <c r="O559" s="50">
        <v>400</v>
      </c>
      <c r="P559" s="50">
        <f t="shared" si="27"/>
        <v>0</v>
      </c>
      <c r="Q559" s="51"/>
    </row>
    <row r="560" spans="11:17">
      <c r="K560" s="49"/>
      <c r="L560" s="50">
        <f t="shared" si="26"/>
        <v>3600000</v>
      </c>
      <c r="M560" s="50">
        <f t="shared" si="28"/>
        <v>3604000</v>
      </c>
      <c r="N560" s="50">
        <f t="shared" si="29"/>
        <v>2440000</v>
      </c>
      <c r="O560" s="50">
        <v>400</v>
      </c>
      <c r="P560" s="50">
        <f t="shared" si="27"/>
        <v>0</v>
      </c>
      <c r="Q560" s="51"/>
    </row>
    <row r="561" spans="11:17">
      <c r="K561" s="49" t="s">
        <v>75</v>
      </c>
      <c r="L561" s="50">
        <f t="shared" si="26"/>
        <v>3604000</v>
      </c>
      <c r="M561" s="50">
        <f t="shared" si="28"/>
        <v>3608000</v>
      </c>
      <c r="N561" s="50">
        <f t="shared" si="29"/>
        <v>2443200</v>
      </c>
      <c r="O561" s="50">
        <v>800</v>
      </c>
      <c r="P561" s="50">
        <f t="shared" si="27"/>
        <v>0</v>
      </c>
      <c r="Q561" s="51"/>
    </row>
    <row r="562" spans="11:17">
      <c r="K562" s="49"/>
      <c r="L562" s="50">
        <f t="shared" si="26"/>
        <v>3608000</v>
      </c>
      <c r="M562" s="50">
        <f t="shared" si="28"/>
        <v>3612000</v>
      </c>
      <c r="N562" s="50">
        <f>+N561+2400+O562</f>
        <v>2446400</v>
      </c>
      <c r="O562" s="50">
        <v>800</v>
      </c>
      <c r="P562" s="50">
        <f t="shared" si="27"/>
        <v>0</v>
      </c>
      <c r="Q562" s="51"/>
    </row>
    <row r="563" spans="11:17">
      <c r="K563" s="49"/>
      <c r="L563" s="50">
        <f t="shared" si="26"/>
        <v>3612000</v>
      </c>
      <c r="M563" s="50">
        <f t="shared" si="28"/>
        <v>3616000</v>
      </c>
      <c r="N563" s="50">
        <f t="shared" ref="N563:N626" si="30">+N562+2400+O563</f>
        <v>2449600</v>
      </c>
      <c r="O563" s="50">
        <v>800</v>
      </c>
      <c r="P563" s="50">
        <f t="shared" si="27"/>
        <v>0</v>
      </c>
      <c r="Q563" s="51"/>
    </row>
    <row r="564" spans="11:17">
      <c r="K564" s="49"/>
      <c r="L564" s="50">
        <f t="shared" si="26"/>
        <v>3616000</v>
      </c>
      <c r="M564" s="50">
        <f t="shared" si="28"/>
        <v>3620000</v>
      </c>
      <c r="N564" s="50">
        <f t="shared" si="30"/>
        <v>2452800</v>
      </c>
      <c r="O564" s="50">
        <v>800</v>
      </c>
      <c r="P564" s="50">
        <f t="shared" si="27"/>
        <v>0</v>
      </c>
      <c r="Q564" s="51"/>
    </row>
    <row r="565" spans="11:17">
      <c r="K565" s="49"/>
      <c r="L565" s="50">
        <f t="shared" si="26"/>
        <v>3620000</v>
      </c>
      <c r="M565" s="50">
        <f t="shared" si="28"/>
        <v>3624000</v>
      </c>
      <c r="N565" s="50">
        <f t="shared" si="30"/>
        <v>2456000</v>
      </c>
      <c r="O565" s="50">
        <v>800</v>
      </c>
      <c r="P565" s="50">
        <f t="shared" si="27"/>
        <v>0</v>
      </c>
      <c r="Q565" s="51"/>
    </row>
    <row r="566" spans="11:17">
      <c r="K566" s="49"/>
      <c r="L566" s="50">
        <f t="shared" si="26"/>
        <v>3624000</v>
      </c>
      <c r="M566" s="50">
        <f t="shared" si="28"/>
        <v>3628000</v>
      </c>
      <c r="N566" s="50">
        <f t="shared" si="30"/>
        <v>2459200</v>
      </c>
      <c r="O566" s="50">
        <v>800</v>
      </c>
      <c r="P566" s="50">
        <f t="shared" si="27"/>
        <v>0</v>
      </c>
      <c r="Q566" s="51"/>
    </row>
    <row r="567" spans="11:17">
      <c r="K567" s="49"/>
      <c r="L567" s="50">
        <f t="shared" si="26"/>
        <v>3628000</v>
      </c>
      <c r="M567" s="50">
        <f t="shared" si="28"/>
        <v>3632000</v>
      </c>
      <c r="N567" s="50">
        <f t="shared" si="30"/>
        <v>2462400</v>
      </c>
      <c r="O567" s="50">
        <v>800</v>
      </c>
      <c r="P567" s="50">
        <f t="shared" si="27"/>
        <v>0</v>
      </c>
      <c r="Q567" s="51"/>
    </row>
    <row r="568" spans="11:17">
      <c r="K568" s="49"/>
      <c r="L568" s="50">
        <f t="shared" si="26"/>
        <v>3632000</v>
      </c>
      <c r="M568" s="50">
        <f t="shared" si="28"/>
        <v>3636000</v>
      </c>
      <c r="N568" s="50">
        <f t="shared" si="30"/>
        <v>2465600</v>
      </c>
      <c r="O568" s="50">
        <v>800</v>
      </c>
      <c r="P568" s="50">
        <f t="shared" si="27"/>
        <v>0</v>
      </c>
      <c r="Q568" s="51"/>
    </row>
    <row r="569" spans="11:17">
      <c r="K569" s="49"/>
      <c r="L569" s="50">
        <f t="shared" si="26"/>
        <v>3636000</v>
      </c>
      <c r="M569" s="50">
        <f t="shared" si="28"/>
        <v>3640000</v>
      </c>
      <c r="N569" s="50">
        <f t="shared" si="30"/>
        <v>2468800</v>
      </c>
      <c r="O569" s="50">
        <v>800</v>
      </c>
      <c r="P569" s="50">
        <f t="shared" si="27"/>
        <v>0</v>
      </c>
      <c r="Q569" s="51"/>
    </row>
    <row r="570" spans="11:17">
      <c r="K570" s="49"/>
      <c r="L570" s="50">
        <f t="shared" si="26"/>
        <v>3640000</v>
      </c>
      <c r="M570" s="50">
        <f t="shared" si="28"/>
        <v>3644000</v>
      </c>
      <c r="N570" s="50">
        <f t="shared" si="30"/>
        <v>2472000</v>
      </c>
      <c r="O570" s="50">
        <v>800</v>
      </c>
      <c r="P570" s="50">
        <f t="shared" si="27"/>
        <v>0</v>
      </c>
      <c r="Q570" s="51"/>
    </row>
    <row r="571" spans="11:17">
      <c r="K571" s="49"/>
      <c r="L571" s="50">
        <f t="shared" si="26"/>
        <v>3644000</v>
      </c>
      <c r="M571" s="50">
        <f t="shared" si="28"/>
        <v>3648000</v>
      </c>
      <c r="N571" s="50">
        <f t="shared" si="30"/>
        <v>2475200</v>
      </c>
      <c r="O571" s="50">
        <v>800</v>
      </c>
      <c r="P571" s="50">
        <f t="shared" si="27"/>
        <v>0</v>
      </c>
      <c r="Q571" s="51"/>
    </row>
    <row r="572" spans="11:17">
      <c r="K572" s="49"/>
      <c r="L572" s="50">
        <f t="shared" si="26"/>
        <v>3648000</v>
      </c>
      <c r="M572" s="50">
        <f t="shared" si="28"/>
        <v>3652000</v>
      </c>
      <c r="N572" s="50">
        <f t="shared" si="30"/>
        <v>2478400</v>
      </c>
      <c r="O572" s="50">
        <v>800</v>
      </c>
      <c r="P572" s="50">
        <f t="shared" si="27"/>
        <v>0</v>
      </c>
      <c r="Q572" s="51"/>
    </row>
    <row r="573" spans="11:17">
      <c r="K573" s="49"/>
      <c r="L573" s="50">
        <f t="shared" si="26"/>
        <v>3652000</v>
      </c>
      <c r="M573" s="50">
        <f t="shared" si="28"/>
        <v>3656000</v>
      </c>
      <c r="N573" s="50">
        <f t="shared" si="30"/>
        <v>2481600</v>
      </c>
      <c r="O573" s="50">
        <v>800</v>
      </c>
      <c r="P573" s="50">
        <f t="shared" si="27"/>
        <v>0</v>
      </c>
      <c r="Q573" s="51"/>
    </row>
    <row r="574" spans="11:17">
      <c r="K574" s="49"/>
      <c r="L574" s="50">
        <f t="shared" si="26"/>
        <v>3656000</v>
      </c>
      <c r="M574" s="50">
        <f t="shared" si="28"/>
        <v>3660000</v>
      </c>
      <c r="N574" s="50">
        <f t="shared" si="30"/>
        <v>2484800</v>
      </c>
      <c r="O574" s="50">
        <v>800</v>
      </c>
      <c r="P574" s="50">
        <f t="shared" si="27"/>
        <v>0</v>
      </c>
      <c r="Q574" s="51"/>
    </row>
    <row r="575" spans="11:17">
      <c r="K575" s="49"/>
      <c r="L575" s="50">
        <f t="shared" si="26"/>
        <v>3660000</v>
      </c>
      <c r="M575" s="50">
        <f t="shared" si="28"/>
        <v>3664000</v>
      </c>
      <c r="N575" s="50">
        <f t="shared" si="30"/>
        <v>2488000</v>
      </c>
      <c r="O575" s="50">
        <v>800</v>
      </c>
      <c r="P575" s="50">
        <f t="shared" si="27"/>
        <v>0</v>
      </c>
      <c r="Q575" s="51"/>
    </row>
    <row r="576" spans="11:17">
      <c r="K576" s="49"/>
      <c r="L576" s="50">
        <f t="shared" ref="L576:L639" si="31">+M575</f>
        <v>3664000</v>
      </c>
      <c r="M576" s="50">
        <f t="shared" si="28"/>
        <v>3668000</v>
      </c>
      <c r="N576" s="50">
        <f t="shared" si="30"/>
        <v>2491200</v>
      </c>
      <c r="O576" s="50">
        <v>800</v>
      </c>
      <c r="P576" s="50">
        <f t="shared" ref="P576:P639" si="32">IF(L576&lt;=$Q$132,IF($Q$132&lt;M576,N576,0),0)</f>
        <v>0</v>
      </c>
      <c r="Q576" s="51"/>
    </row>
    <row r="577" spans="11:17">
      <c r="K577" s="49"/>
      <c r="L577" s="50">
        <f t="shared" si="31"/>
        <v>3668000</v>
      </c>
      <c r="M577" s="50">
        <f t="shared" si="28"/>
        <v>3672000</v>
      </c>
      <c r="N577" s="50">
        <f t="shared" si="30"/>
        <v>2494400</v>
      </c>
      <c r="O577" s="50">
        <v>800</v>
      </c>
      <c r="P577" s="50">
        <f t="shared" si="32"/>
        <v>0</v>
      </c>
      <c r="Q577" s="51"/>
    </row>
    <row r="578" spans="11:17">
      <c r="K578" s="49"/>
      <c r="L578" s="50">
        <f t="shared" si="31"/>
        <v>3672000</v>
      </c>
      <c r="M578" s="50">
        <f t="shared" si="28"/>
        <v>3676000</v>
      </c>
      <c r="N578" s="50">
        <f t="shared" si="30"/>
        <v>2497600</v>
      </c>
      <c r="O578" s="50">
        <v>800</v>
      </c>
      <c r="P578" s="50">
        <f t="shared" si="32"/>
        <v>0</v>
      </c>
      <c r="Q578" s="51"/>
    </row>
    <row r="579" spans="11:17">
      <c r="K579" s="49"/>
      <c r="L579" s="50">
        <f t="shared" si="31"/>
        <v>3676000</v>
      </c>
      <c r="M579" s="50">
        <f t="shared" si="28"/>
        <v>3680000</v>
      </c>
      <c r="N579" s="50">
        <f t="shared" si="30"/>
        <v>2500800</v>
      </c>
      <c r="O579" s="50">
        <v>800</v>
      </c>
      <c r="P579" s="50">
        <f t="shared" si="32"/>
        <v>0</v>
      </c>
      <c r="Q579" s="51"/>
    </row>
    <row r="580" spans="11:17">
      <c r="K580" s="49"/>
      <c r="L580" s="50">
        <f t="shared" si="31"/>
        <v>3680000</v>
      </c>
      <c r="M580" s="50">
        <f t="shared" ref="M580:M643" si="33">+M579+4000</f>
        <v>3684000</v>
      </c>
      <c r="N580" s="50">
        <f t="shared" si="30"/>
        <v>2504000</v>
      </c>
      <c r="O580" s="50">
        <v>800</v>
      </c>
      <c r="P580" s="50">
        <f t="shared" si="32"/>
        <v>0</v>
      </c>
      <c r="Q580" s="51"/>
    </row>
    <row r="581" spans="11:17">
      <c r="K581" s="49"/>
      <c r="L581" s="50">
        <f t="shared" si="31"/>
        <v>3684000</v>
      </c>
      <c r="M581" s="50">
        <f t="shared" si="33"/>
        <v>3688000</v>
      </c>
      <c r="N581" s="50">
        <f t="shared" si="30"/>
        <v>2507200</v>
      </c>
      <c r="O581" s="50">
        <v>800</v>
      </c>
      <c r="P581" s="50">
        <f t="shared" si="32"/>
        <v>0</v>
      </c>
      <c r="Q581" s="51"/>
    </row>
    <row r="582" spans="11:17">
      <c r="K582" s="49"/>
      <c r="L582" s="50">
        <f t="shared" si="31"/>
        <v>3688000</v>
      </c>
      <c r="M582" s="50">
        <f t="shared" si="33"/>
        <v>3692000</v>
      </c>
      <c r="N582" s="50">
        <f t="shared" si="30"/>
        <v>2510400</v>
      </c>
      <c r="O582" s="50">
        <v>800</v>
      </c>
      <c r="P582" s="50">
        <f t="shared" si="32"/>
        <v>0</v>
      </c>
      <c r="Q582" s="51"/>
    </row>
    <row r="583" spans="11:17">
      <c r="K583" s="49"/>
      <c r="L583" s="50">
        <f t="shared" si="31"/>
        <v>3692000</v>
      </c>
      <c r="M583" s="50">
        <f t="shared" si="33"/>
        <v>3696000</v>
      </c>
      <c r="N583" s="50">
        <f t="shared" si="30"/>
        <v>2513600</v>
      </c>
      <c r="O583" s="50">
        <v>800</v>
      </c>
      <c r="P583" s="50">
        <f t="shared" si="32"/>
        <v>0</v>
      </c>
      <c r="Q583" s="51"/>
    </row>
    <row r="584" spans="11:17">
      <c r="K584" s="49"/>
      <c r="L584" s="50">
        <f t="shared" si="31"/>
        <v>3696000</v>
      </c>
      <c r="M584" s="50">
        <f t="shared" si="33"/>
        <v>3700000</v>
      </c>
      <c r="N584" s="50">
        <f t="shared" si="30"/>
        <v>2516800</v>
      </c>
      <c r="O584" s="50">
        <v>800</v>
      </c>
      <c r="P584" s="50">
        <f t="shared" si="32"/>
        <v>0</v>
      </c>
      <c r="Q584" s="51"/>
    </row>
    <row r="585" spans="11:17">
      <c r="K585" s="49"/>
      <c r="L585" s="50">
        <f t="shared" si="31"/>
        <v>3700000</v>
      </c>
      <c r="M585" s="50">
        <f t="shared" si="33"/>
        <v>3704000</v>
      </c>
      <c r="N585" s="50">
        <f t="shared" si="30"/>
        <v>2520000</v>
      </c>
      <c r="O585" s="50">
        <v>800</v>
      </c>
      <c r="P585" s="50">
        <f t="shared" si="32"/>
        <v>0</v>
      </c>
      <c r="Q585" s="51"/>
    </row>
    <row r="586" spans="11:17">
      <c r="K586" s="49"/>
      <c r="L586" s="50">
        <f t="shared" si="31"/>
        <v>3704000</v>
      </c>
      <c r="M586" s="50">
        <f t="shared" si="33"/>
        <v>3708000</v>
      </c>
      <c r="N586" s="50">
        <f t="shared" si="30"/>
        <v>2523200</v>
      </c>
      <c r="O586" s="50">
        <v>800</v>
      </c>
      <c r="P586" s="50">
        <f t="shared" si="32"/>
        <v>0</v>
      </c>
      <c r="Q586" s="51"/>
    </row>
    <row r="587" spans="11:17">
      <c r="K587" s="49"/>
      <c r="L587" s="50">
        <f t="shared" si="31"/>
        <v>3708000</v>
      </c>
      <c r="M587" s="50">
        <f t="shared" si="33"/>
        <v>3712000</v>
      </c>
      <c r="N587" s="50">
        <f t="shared" si="30"/>
        <v>2526400</v>
      </c>
      <c r="O587" s="50">
        <v>800</v>
      </c>
      <c r="P587" s="50">
        <f t="shared" si="32"/>
        <v>0</v>
      </c>
      <c r="Q587" s="51"/>
    </row>
    <row r="588" spans="11:17">
      <c r="K588" s="49"/>
      <c r="L588" s="50">
        <f t="shared" si="31"/>
        <v>3712000</v>
      </c>
      <c r="M588" s="50">
        <f t="shared" si="33"/>
        <v>3716000</v>
      </c>
      <c r="N588" s="50">
        <f t="shared" si="30"/>
        <v>2529600</v>
      </c>
      <c r="O588" s="50">
        <v>800</v>
      </c>
      <c r="P588" s="50">
        <f t="shared" si="32"/>
        <v>0</v>
      </c>
      <c r="Q588" s="51"/>
    </row>
    <row r="589" spans="11:17">
      <c r="K589" s="49"/>
      <c r="L589" s="50">
        <f t="shared" si="31"/>
        <v>3716000</v>
      </c>
      <c r="M589" s="50">
        <f t="shared" si="33"/>
        <v>3720000</v>
      </c>
      <c r="N589" s="50">
        <f t="shared" si="30"/>
        <v>2532800</v>
      </c>
      <c r="O589" s="50">
        <v>800</v>
      </c>
      <c r="P589" s="50">
        <f t="shared" si="32"/>
        <v>0</v>
      </c>
      <c r="Q589" s="51"/>
    </row>
    <row r="590" spans="11:17">
      <c r="K590" s="49"/>
      <c r="L590" s="50">
        <f t="shared" si="31"/>
        <v>3720000</v>
      </c>
      <c r="M590" s="50">
        <f t="shared" si="33"/>
        <v>3724000</v>
      </c>
      <c r="N590" s="50">
        <f t="shared" si="30"/>
        <v>2536000</v>
      </c>
      <c r="O590" s="50">
        <v>800</v>
      </c>
      <c r="P590" s="50">
        <f t="shared" si="32"/>
        <v>0</v>
      </c>
      <c r="Q590" s="51"/>
    </row>
    <row r="591" spans="11:17">
      <c r="K591" s="49"/>
      <c r="L591" s="50">
        <f t="shared" si="31"/>
        <v>3724000</v>
      </c>
      <c r="M591" s="50">
        <f t="shared" si="33"/>
        <v>3728000</v>
      </c>
      <c r="N591" s="50">
        <f t="shared" si="30"/>
        <v>2539200</v>
      </c>
      <c r="O591" s="50">
        <v>800</v>
      </c>
      <c r="P591" s="50">
        <f t="shared" si="32"/>
        <v>0</v>
      </c>
      <c r="Q591" s="51"/>
    </row>
    <row r="592" spans="11:17">
      <c r="K592" s="49"/>
      <c r="L592" s="50">
        <f t="shared" si="31"/>
        <v>3728000</v>
      </c>
      <c r="M592" s="50">
        <f t="shared" si="33"/>
        <v>3732000</v>
      </c>
      <c r="N592" s="50">
        <f t="shared" si="30"/>
        <v>2542400</v>
      </c>
      <c r="O592" s="50">
        <v>800</v>
      </c>
      <c r="P592" s="50">
        <f t="shared" si="32"/>
        <v>0</v>
      </c>
      <c r="Q592" s="51"/>
    </row>
    <row r="593" spans="11:17">
      <c r="K593" s="49"/>
      <c r="L593" s="50">
        <f t="shared" si="31"/>
        <v>3732000</v>
      </c>
      <c r="M593" s="50">
        <f t="shared" si="33"/>
        <v>3736000</v>
      </c>
      <c r="N593" s="50">
        <f t="shared" si="30"/>
        <v>2545600</v>
      </c>
      <c r="O593" s="50">
        <v>800</v>
      </c>
      <c r="P593" s="50">
        <f t="shared" si="32"/>
        <v>0</v>
      </c>
      <c r="Q593" s="51"/>
    </row>
    <row r="594" spans="11:17">
      <c r="K594" s="49"/>
      <c r="L594" s="50">
        <f t="shared" si="31"/>
        <v>3736000</v>
      </c>
      <c r="M594" s="50">
        <f t="shared" si="33"/>
        <v>3740000</v>
      </c>
      <c r="N594" s="50">
        <f t="shared" si="30"/>
        <v>2548800</v>
      </c>
      <c r="O594" s="50">
        <v>800</v>
      </c>
      <c r="P594" s="50">
        <f t="shared" si="32"/>
        <v>0</v>
      </c>
      <c r="Q594" s="51"/>
    </row>
    <row r="595" spans="11:17">
      <c r="K595" s="49"/>
      <c r="L595" s="50">
        <f t="shared" si="31"/>
        <v>3740000</v>
      </c>
      <c r="M595" s="50">
        <f t="shared" si="33"/>
        <v>3744000</v>
      </c>
      <c r="N595" s="50">
        <f t="shared" si="30"/>
        <v>2552000</v>
      </c>
      <c r="O595" s="50">
        <v>800</v>
      </c>
      <c r="P595" s="50">
        <f t="shared" si="32"/>
        <v>0</v>
      </c>
      <c r="Q595" s="51"/>
    </row>
    <row r="596" spans="11:17">
      <c r="K596" s="49"/>
      <c r="L596" s="50">
        <f t="shared" si="31"/>
        <v>3744000</v>
      </c>
      <c r="M596" s="50">
        <f t="shared" si="33"/>
        <v>3748000</v>
      </c>
      <c r="N596" s="50">
        <f t="shared" si="30"/>
        <v>2555200</v>
      </c>
      <c r="O596" s="50">
        <v>800</v>
      </c>
      <c r="P596" s="50">
        <f t="shared" si="32"/>
        <v>0</v>
      </c>
      <c r="Q596" s="51"/>
    </row>
    <row r="597" spans="11:17">
      <c r="K597" s="49"/>
      <c r="L597" s="50">
        <f t="shared" si="31"/>
        <v>3748000</v>
      </c>
      <c r="M597" s="50">
        <f t="shared" si="33"/>
        <v>3752000</v>
      </c>
      <c r="N597" s="50">
        <f t="shared" si="30"/>
        <v>2558400</v>
      </c>
      <c r="O597" s="50">
        <v>800</v>
      </c>
      <c r="P597" s="50">
        <f t="shared" si="32"/>
        <v>0</v>
      </c>
      <c r="Q597" s="51"/>
    </row>
    <row r="598" spans="11:17">
      <c r="K598" s="49"/>
      <c r="L598" s="50">
        <f t="shared" si="31"/>
        <v>3752000</v>
      </c>
      <c r="M598" s="50">
        <f t="shared" si="33"/>
        <v>3756000</v>
      </c>
      <c r="N598" s="50">
        <f t="shared" si="30"/>
        <v>2561600</v>
      </c>
      <c r="O598" s="50">
        <v>800</v>
      </c>
      <c r="P598" s="50">
        <f t="shared" si="32"/>
        <v>0</v>
      </c>
      <c r="Q598" s="51"/>
    </row>
    <row r="599" spans="11:17">
      <c r="K599" s="49"/>
      <c r="L599" s="50">
        <f t="shared" si="31"/>
        <v>3756000</v>
      </c>
      <c r="M599" s="50">
        <f t="shared" si="33"/>
        <v>3760000</v>
      </c>
      <c r="N599" s="50">
        <f t="shared" si="30"/>
        <v>2564800</v>
      </c>
      <c r="O599" s="50">
        <v>800</v>
      </c>
      <c r="P599" s="50">
        <f t="shared" si="32"/>
        <v>0</v>
      </c>
      <c r="Q599" s="51"/>
    </row>
    <row r="600" spans="11:17">
      <c r="K600" s="49"/>
      <c r="L600" s="50">
        <f t="shared" si="31"/>
        <v>3760000</v>
      </c>
      <c r="M600" s="50">
        <f t="shared" si="33"/>
        <v>3764000</v>
      </c>
      <c r="N600" s="50">
        <f t="shared" si="30"/>
        <v>2568000</v>
      </c>
      <c r="O600" s="50">
        <v>800</v>
      </c>
      <c r="P600" s="50">
        <f t="shared" si="32"/>
        <v>0</v>
      </c>
      <c r="Q600" s="51"/>
    </row>
    <row r="601" spans="11:17">
      <c r="K601" s="49"/>
      <c r="L601" s="50">
        <f t="shared" si="31"/>
        <v>3764000</v>
      </c>
      <c r="M601" s="50">
        <f t="shared" si="33"/>
        <v>3768000</v>
      </c>
      <c r="N601" s="50">
        <f t="shared" si="30"/>
        <v>2571200</v>
      </c>
      <c r="O601" s="50">
        <v>800</v>
      </c>
      <c r="P601" s="50">
        <f t="shared" si="32"/>
        <v>0</v>
      </c>
      <c r="Q601" s="51"/>
    </row>
    <row r="602" spans="11:17">
      <c r="K602" s="49"/>
      <c r="L602" s="50">
        <f t="shared" si="31"/>
        <v>3768000</v>
      </c>
      <c r="M602" s="50">
        <f t="shared" si="33"/>
        <v>3772000</v>
      </c>
      <c r="N602" s="50">
        <f t="shared" si="30"/>
        <v>2574400</v>
      </c>
      <c r="O602" s="50">
        <v>800</v>
      </c>
      <c r="P602" s="50">
        <f t="shared" si="32"/>
        <v>0</v>
      </c>
      <c r="Q602" s="51"/>
    </row>
    <row r="603" spans="11:17">
      <c r="K603" s="49"/>
      <c r="L603" s="50">
        <f t="shared" si="31"/>
        <v>3772000</v>
      </c>
      <c r="M603" s="50">
        <f t="shared" si="33"/>
        <v>3776000</v>
      </c>
      <c r="N603" s="50">
        <f t="shared" si="30"/>
        <v>2577600</v>
      </c>
      <c r="O603" s="50">
        <v>800</v>
      </c>
      <c r="P603" s="50">
        <f t="shared" si="32"/>
        <v>0</v>
      </c>
      <c r="Q603" s="51"/>
    </row>
    <row r="604" spans="11:17">
      <c r="K604" s="49"/>
      <c r="L604" s="50">
        <f t="shared" si="31"/>
        <v>3776000</v>
      </c>
      <c r="M604" s="50">
        <f t="shared" si="33"/>
        <v>3780000</v>
      </c>
      <c r="N604" s="50">
        <f t="shared" si="30"/>
        <v>2580800</v>
      </c>
      <c r="O604" s="50">
        <v>800</v>
      </c>
      <c r="P604" s="50">
        <f t="shared" si="32"/>
        <v>0</v>
      </c>
      <c r="Q604" s="51"/>
    </row>
    <row r="605" spans="11:17">
      <c r="K605" s="49"/>
      <c r="L605" s="50">
        <f t="shared" si="31"/>
        <v>3780000</v>
      </c>
      <c r="M605" s="50">
        <f t="shared" si="33"/>
        <v>3784000</v>
      </c>
      <c r="N605" s="50">
        <f t="shared" si="30"/>
        <v>2584000</v>
      </c>
      <c r="O605" s="50">
        <v>800</v>
      </c>
      <c r="P605" s="50">
        <f t="shared" si="32"/>
        <v>0</v>
      </c>
      <c r="Q605" s="51"/>
    </row>
    <row r="606" spans="11:17">
      <c r="K606" s="49"/>
      <c r="L606" s="50">
        <f t="shared" si="31"/>
        <v>3784000</v>
      </c>
      <c r="M606" s="50">
        <f t="shared" si="33"/>
        <v>3788000</v>
      </c>
      <c r="N606" s="50">
        <f t="shared" si="30"/>
        <v>2587200</v>
      </c>
      <c r="O606" s="50">
        <v>800</v>
      </c>
      <c r="P606" s="50">
        <f t="shared" si="32"/>
        <v>0</v>
      </c>
      <c r="Q606" s="51"/>
    </row>
    <row r="607" spans="11:17">
      <c r="K607" s="49"/>
      <c r="L607" s="50">
        <f t="shared" si="31"/>
        <v>3788000</v>
      </c>
      <c r="M607" s="50">
        <f t="shared" si="33"/>
        <v>3792000</v>
      </c>
      <c r="N607" s="50">
        <f t="shared" si="30"/>
        <v>2590400</v>
      </c>
      <c r="O607" s="50">
        <v>800</v>
      </c>
      <c r="P607" s="50">
        <f t="shared" si="32"/>
        <v>0</v>
      </c>
      <c r="Q607" s="51"/>
    </row>
    <row r="608" spans="11:17">
      <c r="K608" s="49"/>
      <c r="L608" s="50">
        <f t="shared" si="31"/>
        <v>3792000</v>
      </c>
      <c r="M608" s="50">
        <f t="shared" si="33"/>
        <v>3796000</v>
      </c>
      <c r="N608" s="50">
        <f t="shared" si="30"/>
        <v>2593600</v>
      </c>
      <c r="O608" s="50">
        <v>800</v>
      </c>
      <c r="P608" s="50">
        <f t="shared" si="32"/>
        <v>0</v>
      </c>
      <c r="Q608" s="51"/>
    </row>
    <row r="609" spans="11:17">
      <c r="K609" s="49"/>
      <c r="L609" s="50">
        <f t="shared" si="31"/>
        <v>3796000</v>
      </c>
      <c r="M609" s="50">
        <f t="shared" si="33"/>
        <v>3800000</v>
      </c>
      <c r="N609" s="50">
        <f t="shared" si="30"/>
        <v>2596800</v>
      </c>
      <c r="O609" s="50">
        <v>800</v>
      </c>
      <c r="P609" s="50">
        <f t="shared" si="32"/>
        <v>0</v>
      </c>
      <c r="Q609" s="51"/>
    </row>
    <row r="610" spans="11:17">
      <c r="K610" s="49"/>
      <c r="L610" s="50">
        <f t="shared" si="31"/>
        <v>3800000</v>
      </c>
      <c r="M610" s="50">
        <f t="shared" si="33"/>
        <v>3804000</v>
      </c>
      <c r="N610" s="50">
        <f t="shared" si="30"/>
        <v>2600000</v>
      </c>
      <c r="O610" s="50">
        <v>800</v>
      </c>
      <c r="P610" s="50">
        <f t="shared" si="32"/>
        <v>0</v>
      </c>
      <c r="Q610" s="51"/>
    </row>
    <row r="611" spans="11:17">
      <c r="K611" s="49"/>
      <c r="L611" s="50">
        <f t="shared" si="31"/>
        <v>3804000</v>
      </c>
      <c r="M611" s="50">
        <f t="shared" si="33"/>
        <v>3808000</v>
      </c>
      <c r="N611" s="50">
        <f t="shared" si="30"/>
        <v>2603200</v>
      </c>
      <c r="O611" s="50">
        <v>800</v>
      </c>
      <c r="P611" s="50">
        <f t="shared" si="32"/>
        <v>0</v>
      </c>
      <c r="Q611" s="51"/>
    </row>
    <row r="612" spans="11:17">
      <c r="K612" s="49"/>
      <c r="L612" s="50">
        <f t="shared" si="31"/>
        <v>3808000</v>
      </c>
      <c r="M612" s="50">
        <f t="shared" si="33"/>
        <v>3812000</v>
      </c>
      <c r="N612" s="50">
        <f t="shared" si="30"/>
        <v>2606400</v>
      </c>
      <c r="O612" s="50">
        <v>800</v>
      </c>
      <c r="P612" s="50">
        <f t="shared" si="32"/>
        <v>0</v>
      </c>
      <c r="Q612" s="51"/>
    </row>
    <row r="613" spans="11:17">
      <c r="K613" s="49"/>
      <c r="L613" s="50">
        <f t="shared" si="31"/>
        <v>3812000</v>
      </c>
      <c r="M613" s="50">
        <f t="shared" si="33"/>
        <v>3816000</v>
      </c>
      <c r="N613" s="50">
        <f t="shared" si="30"/>
        <v>2609600</v>
      </c>
      <c r="O613" s="50">
        <v>800</v>
      </c>
      <c r="P613" s="50">
        <f t="shared" si="32"/>
        <v>0</v>
      </c>
      <c r="Q613" s="51"/>
    </row>
    <row r="614" spans="11:17">
      <c r="K614" s="49"/>
      <c r="L614" s="50">
        <f t="shared" si="31"/>
        <v>3816000</v>
      </c>
      <c r="M614" s="50">
        <f t="shared" si="33"/>
        <v>3820000</v>
      </c>
      <c r="N614" s="50">
        <f t="shared" si="30"/>
        <v>2612800</v>
      </c>
      <c r="O614" s="50">
        <v>800</v>
      </c>
      <c r="P614" s="50">
        <f t="shared" si="32"/>
        <v>0</v>
      </c>
      <c r="Q614" s="51"/>
    </row>
    <row r="615" spans="11:17">
      <c r="K615" s="49"/>
      <c r="L615" s="50">
        <f t="shared" si="31"/>
        <v>3820000</v>
      </c>
      <c r="M615" s="50">
        <f t="shared" si="33"/>
        <v>3824000</v>
      </c>
      <c r="N615" s="50">
        <f t="shared" si="30"/>
        <v>2616000</v>
      </c>
      <c r="O615" s="50">
        <v>800</v>
      </c>
      <c r="P615" s="50">
        <f t="shared" si="32"/>
        <v>0</v>
      </c>
      <c r="Q615" s="51"/>
    </row>
    <row r="616" spans="11:17">
      <c r="K616" s="49"/>
      <c r="L616" s="50">
        <f t="shared" si="31"/>
        <v>3824000</v>
      </c>
      <c r="M616" s="50">
        <f t="shared" si="33"/>
        <v>3828000</v>
      </c>
      <c r="N616" s="50">
        <f t="shared" si="30"/>
        <v>2619200</v>
      </c>
      <c r="O616" s="50">
        <v>800</v>
      </c>
      <c r="P616" s="50">
        <f t="shared" si="32"/>
        <v>0</v>
      </c>
      <c r="Q616" s="51"/>
    </row>
    <row r="617" spans="11:17">
      <c r="K617" s="49"/>
      <c r="L617" s="50">
        <f t="shared" si="31"/>
        <v>3828000</v>
      </c>
      <c r="M617" s="50">
        <f t="shared" si="33"/>
        <v>3832000</v>
      </c>
      <c r="N617" s="50">
        <f t="shared" si="30"/>
        <v>2622400</v>
      </c>
      <c r="O617" s="50">
        <v>800</v>
      </c>
      <c r="P617" s="50">
        <f t="shared" si="32"/>
        <v>0</v>
      </c>
      <c r="Q617" s="51"/>
    </row>
    <row r="618" spans="11:17">
      <c r="K618" s="49"/>
      <c r="L618" s="50">
        <f t="shared" si="31"/>
        <v>3832000</v>
      </c>
      <c r="M618" s="50">
        <f t="shared" si="33"/>
        <v>3836000</v>
      </c>
      <c r="N618" s="50">
        <f t="shared" si="30"/>
        <v>2625600</v>
      </c>
      <c r="O618" s="50">
        <v>800</v>
      </c>
      <c r="P618" s="50">
        <f t="shared" si="32"/>
        <v>0</v>
      </c>
      <c r="Q618" s="51"/>
    </row>
    <row r="619" spans="11:17">
      <c r="K619" s="49"/>
      <c r="L619" s="50">
        <f t="shared" si="31"/>
        <v>3836000</v>
      </c>
      <c r="M619" s="50">
        <f t="shared" si="33"/>
        <v>3840000</v>
      </c>
      <c r="N619" s="50">
        <f t="shared" si="30"/>
        <v>2628800</v>
      </c>
      <c r="O619" s="50">
        <v>800</v>
      </c>
      <c r="P619" s="50">
        <f t="shared" si="32"/>
        <v>0</v>
      </c>
      <c r="Q619" s="51"/>
    </row>
    <row r="620" spans="11:17">
      <c r="K620" s="49"/>
      <c r="L620" s="50">
        <f t="shared" si="31"/>
        <v>3840000</v>
      </c>
      <c r="M620" s="50">
        <f t="shared" si="33"/>
        <v>3844000</v>
      </c>
      <c r="N620" s="50">
        <f t="shared" si="30"/>
        <v>2632000</v>
      </c>
      <c r="O620" s="50">
        <v>800</v>
      </c>
      <c r="P620" s="50">
        <f t="shared" si="32"/>
        <v>0</v>
      </c>
      <c r="Q620" s="51"/>
    </row>
    <row r="621" spans="11:17">
      <c r="K621" s="49"/>
      <c r="L621" s="50">
        <f t="shared" si="31"/>
        <v>3844000</v>
      </c>
      <c r="M621" s="50">
        <f t="shared" si="33"/>
        <v>3848000</v>
      </c>
      <c r="N621" s="50">
        <f t="shared" si="30"/>
        <v>2635200</v>
      </c>
      <c r="O621" s="50">
        <v>800</v>
      </c>
      <c r="P621" s="50">
        <f t="shared" si="32"/>
        <v>0</v>
      </c>
      <c r="Q621" s="51"/>
    </row>
    <row r="622" spans="11:17">
      <c r="K622" s="49"/>
      <c r="L622" s="50">
        <f t="shared" si="31"/>
        <v>3848000</v>
      </c>
      <c r="M622" s="50">
        <f t="shared" si="33"/>
        <v>3852000</v>
      </c>
      <c r="N622" s="50">
        <f t="shared" si="30"/>
        <v>2638400</v>
      </c>
      <c r="O622" s="50">
        <v>800</v>
      </c>
      <c r="P622" s="50">
        <f t="shared" si="32"/>
        <v>0</v>
      </c>
      <c r="Q622" s="51"/>
    </row>
    <row r="623" spans="11:17">
      <c r="K623" s="49"/>
      <c r="L623" s="50">
        <f t="shared" si="31"/>
        <v>3852000</v>
      </c>
      <c r="M623" s="50">
        <f t="shared" si="33"/>
        <v>3856000</v>
      </c>
      <c r="N623" s="50">
        <f t="shared" si="30"/>
        <v>2641600</v>
      </c>
      <c r="O623" s="50">
        <v>800</v>
      </c>
      <c r="P623" s="50">
        <f t="shared" si="32"/>
        <v>0</v>
      </c>
      <c r="Q623" s="51"/>
    </row>
    <row r="624" spans="11:17">
      <c r="K624" s="49"/>
      <c r="L624" s="50">
        <f t="shared" si="31"/>
        <v>3856000</v>
      </c>
      <c r="M624" s="50">
        <f t="shared" si="33"/>
        <v>3860000</v>
      </c>
      <c r="N624" s="50">
        <f t="shared" si="30"/>
        <v>2644800</v>
      </c>
      <c r="O624" s="50">
        <v>800</v>
      </c>
      <c r="P624" s="50">
        <f t="shared" si="32"/>
        <v>0</v>
      </c>
      <c r="Q624" s="51"/>
    </row>
    <row r="625" spans="11:17">
      <c r="K625" s="49"/>
      <c r="L625" s="50">
        <f t="shared" si="31"/>
        <v>3860000</v>
      </c>
      <c r="M625" s="50">
        <f t="shared" si="33"/>
        <v>3864000</v>
      </c>
      <c r="N625" s="50">
        <f t="shared" si="30"/>
        <v>2648000</v>
      </c>
      <c r="O625" s="50">
        <v>800</v>
      </c>
      <c r="P625" s="50">
        <f t="shared" si="32"/>
        <v>0</v>
      </c>
      <c r="Q625" s="51"/>
    </row>
    <row r="626" spans="11:17">
      <c r="K626" s="49"/>
      <c r="L626" s="50">
        <f t="shared" si="31"/>
        <v>3864000</v>
      </c>
      <c r="M626" s="50">
        <f t="shared" si="33"/>
        <v>3868000</v>
      </c>
      <c r="N626" s="50">
        <f t="shared" si="30"/>
        <v>2651200</v>
      </c>
      <c r="O626" s="50">
        <v>800</v>
      </c>
      <c r="P626" s="50">
        <f t="shared" si="32"/>
        <v>0</v>
      </c>
      <c r="Q626" s="51"/>
    </row>
    <row r="627" spans="11:17">
      <c r="K627" s="49"/>
      <c r="L627" s="50">
        <f t="shared" si="31"/>
        <v>3868000</v>
      </c>
      <c r="M627" s="50">
        <f t="shared" si="33"/>
        <v>3872000</v>
      </c>
      <c r="N627" s="50">
        <f t="shared" ref="N627:N661" si="34">+N626+2400+O627</f>
        <v>2654400</v>
      </c>
      <c r="O627" s="50">
        <v>800</v>
      </c>
      <c r="P627" s="50">
        <f t="shared" si="32"/>
        <v>0</v>
      </c>
      <c r="Q627" s="51"/>
    </row>
    <row r="628" spans="11:17">
      <c r="K628" s="49"/>
      <c r="L628" s="50">
        <f t="shared" si="31"/>
        <v>3872000</v>
      </c>
      <c r="M628" s="50">
        <f t="shared" si="33"/>
        <v>3876000</v>
      </c>
      <c r="N628" s="50">
        <f t="shared" si="34"/>
        <v>2657600</v>
      </c>
      <c r="O628" s="50">
        <v>800</v>
      </c>
      <c r="P628" s="50">
        <f t="shared" si="32"/>
        <v>0</v>
      </c>
      <c r="Q628" s="51"/>
    </row>
    <row r="629" spans="11:17">
      <c r="K629" s="49"/>
      <c r="L629" s="50">
        <f t="shared" si="31"/>
        <v>3876000</v>
      </c>
      <c r="M629" s="50">
        <f t="shared" si="33"/>
        <v>3880000</v>
      </c>
      <c r="N629" s="50">
        <f t="shared" si="34"/>
        <v>2660800</v>
      </c>
      <c r="O629" s="50">
        <v>800</v>
      </c>
      <c r="P629" s="50">
        <f t="shared" si="32"/>
        <v>0</v>
      </c>
      <c r="Q629" s="51"/>
    </row>
    <row r="630" spans="11:17">
      <c r="K630" s="49"/>
      <c r="L630" s="50">
        <f t="shared" si="31"/>
        <v>3880000</v>
      </c>
      <c r="M630" s="50">
        <f t="shared" si="33"/>
        <v>3884000</v>
      </c>
      <c r="N630" s="50">
        <f t="shared" si="34"/>
        <v>2664000</v>
      </c>
      <c r="O630" s="50">
        <v>800</v>
      </c>
      <c r="P630" s="50">
        <f t="shared" si="32"/>
        <v>0</v>
      </c>
      <c r="Q630" s="51"/>
    </row>
    <row r="631" spans="11:17">
      <c r="K631" s="49"/>
      <c r="L631" s="50">
        <f t="shared" si="31"/>
        <v>3884000</v>
      </c>
      <c r="M631" s="50">
        <f t="shared" si="33"/>
        <v>3888000</v>
      </c>
      <c r="N631" s="50">
        <f t="shared" si="34"/>
        <v>2667200</v>
      </c>
      <c r="O631" s="50">
        <v>800</v>
      </c>
      <c r="P631" s="50">
        <f t="shared" si="32"/>
        <v>0</v>
      </c>
      <c r="Q631" s="51"/>
    </row>
    <row r="632" spans="11:17">
      <c r="K632" s="49"/>
      <c r="L632" s="50">
        <f t="shared" si="31"/>
        <v>3888000</v>
      </c>
      <c r="M632" s="50">
        <f t="shared" si="33"/>
        <v>3892000</v>
      </c>
      <c r="N632" s="50">
        <f t="shared" si="34"/>
        <v>2670400</v>
      </c>
      <c r="O632" s="50">
        <v>800</v>
      </c>
      <c r="P632" s="50">
        <f t="shared" si="32"/>
        <v>0</v>
      </c>
      <c r="Q632" s="51"/>
    </row>
    <row r="633" spans="11:17">
      <c r="K633" s="49"/>
      <c r="L633" s="50">
        <f t="shared" si="31"/>
        <v>3892000</v>
      </c>
      <c r="M633" s="50">
        <f t="shared" si="33"/>
        <v>3896000</v>
      </c>
      <c r="N633" s="50">
        <f t="shared" si="34"/>
        <v>2673600</v>
      </c>
      <c r="O633" s="50">
        <v>800</v>
      </c>
      <c r="P633" s="50">
        <f t="shared" si="32"/>
        <v>0</v>
      </c>
      <c r="Q633" s="51"/>
    </row>
    <row r="634" spans="11:17">
      <c r="K634" s="49"/>
      <c r="L634" s="50">
        <f t="shared" si="31"/>
        <v>3896000</v>
      </c>
      <c r="M634" s="50">
        <f t="shared" si="33"/>
        <v>3900000</v>
      </c>
      <c r="N634" s="50">
        <f t="shared" si="34"/>
        <v>2676800</v>
      </c>
      <c r="O634" s="50">
        <v>800</v>
      </c>
      <c r="P634" s="50">
        <f t="shared" si="32"/>
        <v>0</v>
      </c>
      <c r="Q634" s="51"/>
    </row>
    <row r="635" spans="11:17">
      <c r="K635" s="49"/>
      <c r="L635" s="50">
        <f t="shared" si="31"/>
        <v>3900000</v>
      </c>
      <c r="M635" s="50">
        <f t="shared" si="33"/>
        <v>3904000</v>
      </c>
      <c r="N635" s="50">
        <f t="shared" si="34"/>
        <v>2680000</v>
      </c>
      <c r="O635" s="50">
        <v>800</v>
      </c>
      <c r="P635" s="50">
        <f t="shared" si="32"/>
        <v>0</v>
      </c>
      <c r="Q635" s="51"/>
    </row>
    <row r="636" spans="11:17">
      <c r="K636" s="49"/>
      <c r="L636" s="50">
        <f t="shared" si="31"/>
        <v>3904000</v>
      </c>
      <c r="M636" s="50">
        <f t="shared" si="33"/>
        <v>3908000</v>
      </c>
      <c r="N636" s="50">
        <f t="shared" si="34"/>
        <v>2683200</v>
      </c>
      <c r="O636" s="50">
        <v>800</v>
      </c>
      <c r="P636" s="50">
        <f t="shared" si="32"/>
        <v>0</v>
      </c>
      <c r="Q636" s="51"/>
    </row>
    <row r="637" spans="11:17">
      <c r="K637" s="49"/>
      <c r="L637" s="50">
        <f t="shared" si="31"/>
        <v>3908000</v>
      </c>
      <c r="M637" s="50">
        <f t="shared" si="33"/>
        <v>3912000</v>
      </c>
      <c r="N637" s="50">
        <f t="shared" si="34"/>
        <v>2686400</v>
      </c>
      <c r="O637" s="50">
        <v>800</v>
      </c>
      <c r="P637" s="50">
        <f t="shared" si="32"/>
        <v>0</v>
      </c>
      <c r="Q637" s="51"/>
    </row>
    <row r="638" spans="11:17">
      <c r="K638" s="49"/>
      <c r="L638" s="50">
        <f t="shared" si="31"/>
        <v>3912000</v>
      </c>
      <c r="M638" s="50">
        <f t="shared" si="33"/>
        <v>3916000</v>
      </c>
      <c r="N638" s="50">
        <f t="shared" si="34"/>
        <v>2689600</v>
      </c>
      <c r="O638" s="50">
        <v>800</v>
      </c>
      <c r="P638" s="50">
        <f t="shared" si="32"/>
        <v>0</v>
      </c>
      <c r="Q638" s="51"/>
    </row>
    <row r="639" spans="11:17">
      <c r="K639" s="49"/>
      <c r="L639" s="50">
        <f t="shared" si="31"/>
        <v>3916000</v>
      </c>
      <c r="M639" s="50">
        <f t="shared" si="33"/>
        <v>3920000</v>
      </c>
      <c r="N639" s="50">
        <f t="shared" si="34"/>
        <v>2692800</v>
      </c>
      <c r="O639" s="50">
        <v>800</v>
      </c>
      <c r="P639" s="50">
        <f t="shared" si="32"/>
        <v>0</v>
      </c>
      <c r="Q639" s="51"/>
    </row>
    <row r="640" spans="11:17">
      <c r="K640" s="49"/>
      <c r="L640" s="50">
        <f t="shared" ref="L640:L703" si="35">+M639</f>
        <v>3920000</v>
      </c>
      <c r="M640" s="50">
        <f t="shared" si="33"/>
        <v>3924000</v>
      </c>
      <c r="N640" s="50">
        <f t="shared" si="34"/>
        <v>2696000</v>
      </c>
      <c r="O640" s="50">
        <v>800</v>
      </c>
      <c r="P640" s="50">
        <f t="shared" ref="P640:P703" si="36">IF(L640&lt;=$Q$132,IF($Q$132&lt;M640,N640,0),0)</f>
        <v>0</v>
      </c>
      <c r="Q640" s="51"/>
    </row>
    <row r="641" spans="11:17">
      <c r="K641" s="49"/>
      <c r="L641" s="50">
        <f t="shared" si="35"/>
        <v>3924000</v>
      </c>
      <c r="M641" s="50">
        <f t="shared" si="33"/>
        <v>3928000</v>
      </c>
      <c r="N641" s="50">
        <f t="shared" si="34"/>
        <v>2699200</v>
      </c>
      <c r="O641" s="50">
        <v>800</v>
      </c>
      <c r="P641" s="50">
        <f t="shared" si="36"/>
        <v>0</v>
      </c>
      <c r="Q641" s="51"/>
    </row>
    <row r="642" spans="11:17">
      <c r="K642" s="49"/>
      <c r="L642" s="50">
        <f t="shared" si="35"/>
        <v>3928000</v>
      </c>
      <c r="M642" s="50">
        <f t="shared" si="33"/>
        <v>3932000</v>
      </c>
      <c r="N642" s="50">
        <f t="shared" si="34"/>
        <v>2702400</v>
      </c>
      <c r="O642" s="50">
        <v>800</v>
      </c>
      <c r="P642" s="50">
        <f t="shared" si="36"/>
        <v>0</v>
      </c>
      <c r="Q642" s="51"/>
    </row>
    <row r="643" spans="11:17">
      <c r="K643" s="49"/>
      <c r="L643" s="50">
        <f t="shared" si="35"/>
        <v>3932000</v>
      </c>
      <c r="M643" s="50">
        <f t="shared" si="33"/>
        <v>3936000</v>
      </c>
      <c r="N643" s="50">
        <f t="shared" si="34"/>
        <v>2705600</v>
      </c>
      <c r="O643" s="50">
        <v>800</v>
      </c>
      <c r="P643" s="50">
        <f t="shared" si="36"/>
        <v>0</v>
      </c>
      <c r="Q643" s="51"/>
    </row>
    <row r="644" spans="11:17">
      <c r="K644" s="49"/>
      <c r="L644" s="50">
        <f t="shared" si="35"/>
        <v>3936000</v>
      </c>
      <c r="M644" s="50">
        <f t="shared" ref="M644:M707" si="37">+M643+4000</f>
        <v>3940000</v>
      </c>
      <c r="N644" s="50">
        <f t="shared" si="34"/>
        <v>2708800</v>
      </c>
      <c r="O644" s="50">
        <v>800</v>
      </c>
      <c r="P644" s="50">
        <f t="shared" si="36"/>
        <v>0</v>
      </c>
      <c r="Q644" s="51"/>
    </row>
    <row r="645" spans="11:17">
      <c r="K645" s="49"/>
      <c r="L645" s="50">
        <f t="shared" si="35"/>
        <v>3940000</v>
      </c>
      <c r="M645" s="50">
        <f t="shared" si="37"/>
        <v>3944000</v>
      </c>
      <c r="N645" s="50">
        <f t="shared" si="34"/>
        <v>2712000</v>
      </c>
      <c r="O645" s="50">
        <v>800</v>
      </c>
      <c r="P645" s="50">
        <f t="shared" si="36"/>
        <v>0</v>
      </c>
      <c r="Q645" s="51"/>
    </row>
    <row r="646" spans="11:17">
      <c r="K646" s="49"/>
      <c r="L646" s="50">
        <f t="shared" si="35"/>
        <v>3944000</v>
      </c>
      <c r="M646" s="50">
        <f t="shared" si="37"/>
        <v>3948000</v>
      </c>
      <c r="N646" s="50">
        <f t="shared" si="34"/>
        <v>2715200</v>
      </c>
      <c r="O646" s="50">
        <v>800</v>
      </c>
      <c r="P646" s="50">
        <f t="shared" si="36"/>
        <v>0</v>
      </c>
      <c r="Q646" s="51"/>
    </row>
    <row r="647" spans="11:17">
      <c r="K647" s="49"/>
      <c r="L647" s="50">
        <f t="shared" si="35"/>
        <v>3948000</v>
      </c>
      <c r="M647" s="50">
        <f t="shared" si="37"/>
        <v>3952000</v>
      </c>
      <c r="N647" s="50">
        <f t="shared" si="34"/>
        <v>2718400</v>
      </c>
      <c r="O647" s="50">
        <v>800</v>
      </c>
      <c r="P647" s="50">
        <f t="shared" si="36"/>
        <v>0</v>
      </c>
      <c r="Q647" s="51"/>
    </row>
    <row r="648" spans="11:17">
      <c r="K648" s="49"/>
      <c r="L648" s="50">
        <f t="shared" si="35"/>
        <v>3952000</v>
      </c>
      <c r="M648" s="50">
        <f t="shared" si="37"/>
        <v>3956000</v>
      </c>
      <c r="N648" s="50">
        <f t="shared" si="34"/>
        <v>2721600</v>
      </c>
      <c r="O648" s="50">
        <v>800</v>
      </c>
      <c r="P648" s="50">
        <f t="shared" si="36"/>
        <v>0</v>
      </c>
      <c r="Q648" s="51"/>
    </row>
    <row r="649" spans="11:17">
      <c r="K649" s="49"/>
      <c r="L649" s="50">
        <f t="shared" si="35"/>
        <v>3956000</v>
      </c>
      <c r="M649" s="50">
        <f t="shared" si="37"/>
        <v>3960000</v>
      </c>
      <c r="N649" s="50">
        <f t="shared" si="34"/>
        <v>2724800</v>
      </c>
      <c r="O649" s="50">
        <v>800</v>
      </c>
      <c r="P649" s="50">
        <f t="shared" si="36"/>
        <v>0</v>
      </c>
      <c r="Q649" s="51"/>
    </row>
    <row r="650" spans="11:17">
      <c r="K650" s="49"/>
      <c r="L650" s="50">
        <f t="shared" si="35"/>
        <v>3960000</v>
      </c>
      <c r="M650" s="50">
        <f t="shared" si="37"/>
        <v>3964000</v>
      </c>
      <c r="N650" s="50">
        <f t="shared" si="34"/>
        <v>2728000</v>
      </c>
      <c r="O650" s="50">
        <v>800</v>
      </c>
      <c r="P650" s="50">
        <f t="shared" si="36"/>
        <v>0</v>
      </c>
      <c r="Q650" s="51"/>
    </row>
    <row r="651" spans="11:17">
      <c r="K651" s="49"/>
      <c r="L651" s="50">
        <f t="shared" si="35"/>
        <v>3964000</v>
      </c>
      <c r="M651" s="50">
        <f t="shared" si="37"/>
        <v>3968000</v>
      </c>
      <c r="N651" s="50">
        <f t="shared" si="34"/>
        <v>2731200</v>
      </c>
      <c r="O651" s="50">
        <v>800</v>
      </c>
      <c r="P651" s="50">
        <f t="shared" si="36"/>
        <v>0</v>
      </c>
      <c r="Q651" s="51"/>
    </row>
    <row r="652" spans="11:17">
      <c r="K652" s="49"/>
      <c r="L652" s="50">
        <f t="shared" si="35"/>
        <v>3968000</v>
      </c>
      <c r="M652" s="50">
        <f t="shared" si="37"/>
        <v>3972000</v>
      </c>
      <c r="N652" s="50">
        <f t="shared" si="34"/>
        <v>2734400</v>
      </c>
      <c r="O652" s="50">
        <v>800</v>
      </c>
      <c r="P652" s="50">
        <f t="shared" si="36"/>
        <v>0</v>
      </c>
      <c r="Q652" s="51"/>
    </row>
    <row r="653" spans="11:17">
      <c r="K653" s="49"/>
      <c r="L653" s="50">
        <f t="shared" si="35"/>
        <v>3972000</v>
      </c>
      <c r="M653" s="50">
        <f t="shared" si="37"/>
        <v>3976000</v>
      </c>
      <c r="N653" s="50">
        <f t="shared" si="34"/>
        <v>2737600</v>
      </c>
      <c r="O653" s="50">
        <v>800</v>
      </c>
      <c r="P653" s="50">
        <f t="shared" si="36"/>
        <v>0</v>
      </c>
      <c r="Q653" s="51"/>
    </row>
    <row r="654" spans="11:17">
      <c r="K654" s="49"/>
      <c r="L654" s="50">
        <f t="shared" si="35"/>
        <v>3976000</v>
      </c>
      <c r="M654" s="50">
        <f t="shared" si="37"/>
        <v>3980000</v>
      </c>
      <c r="N654" s="50">
        <f t="shared" si="34"/>
        <v>2740800</v>
      </c>
      <c r="O654" s="50">
        <v>800</v>
      </c>
      <c r="P654" s="50">
        <f t="shared" si="36"/>
        <v>0</v>
      </c>
      <c r="Q654" s="51"/>
    </row>
    <row r="655" spans="11:17">
      <c r="K655" s="49"/>
      <c r="L655" s="50">
        <f t="shared" si="35"/>
        <v>3980000</v>
      </c>
      <c r="M655" s="50">
        <f t="shared" si="37"/>
        <v>3984000</v>
      </c>
      <c r="N655" s="50">
        <f t="shared" si="34"/>
        <v>2744000</v>
      </c>
      <c r="O655" s="50">
        <v>800</v>
      </c>
      <c r="P655" s="50">
        <f t="shared" si="36"/>
        <v>0</v>
      </c>
      <c r="Q655" s="51"/>
    </row>
    <row r="656" spans="11:17">
      <c r="K656" s="49"/>
      <c r="L656" s="50">
        <f t="shared" si="35"/>
        <v>3984000</v>
      </c>
      <c r="M656" s="50">
        <f t="shared" si="37"/>
        <v>3988000</v>
      </c>
      <c r="N656" s="50">
        <f t="shared" si="34"/>
        <v>2747200</v>
      </c>
      <c r="O656" s="50">
        <v>800</v>
      </c>
      <c r="P656" s="50">
        <f t="shared" si="36"/>
        <v>0</v>
      </c>
      <c r="Q656" s="51"/>
    </row>
    <row r="657" spans="11:17">
      <c r="K657" s="49"/>
      <c r="L657" s="50">
        <f t="shared" si="35"/>
        <v>3988000</v>
      </c>
      <c r="M657" s="50">
        <f t="shared" si="37"/>
        <v>3992000</v>
      </c>
      <c r="N657" s="50">
        <f t="shared" si="34"/>
        <v>2750400</v>
      </c>
      <c r="O657" s="50">
        <v>800</v>
      </c>
      <c r="P657" s="50">
        <f t="shared" si="36"/>
        <v>0</v>
      </c>
      <c r="Q657" s="51"/>
    </row>
    <row r="658" spans="11:17">
      <c r="K658" s="49"/>
      <c r="L658" s="50">
        <f t="shared" si="35"/>
        <v>3992000</v>
      </c>
      <c r="M658" s="50">
        <f t="shared" si="37"/>
        <v>3996000</v>
      </c>
      <c r="N658" s="50">
        <f t="shared" si="34"/>
        <v>2753600</v>
      </c>
      <c r="O658" s="50">
        <v>800</v>
      </c>
      <c r="P658" s="50">
        <f t="shared" si="36"/>
        <v>0</v>
      </c>
      <c r="Q658" s="51"/>
    </row>
    <row r="659" spans="11:17">
      <c r="K659" s="49"/>
      <c r="L659" s="50">
        <f t="shared" si="35"/>
        <v>3996000</v>
      </c>
      <c r="M659" s="50">
        <f t="shared" si="37"/>
        <v>4000000</v>
      </c>
      <c r="N659" s="50">
        <f t="shared" si="34"/>
        <v>2756800</v>
      </c>
      <c r="O659" s="50">
        <v>800</v>
      </c>
      <c r="P659" s="50">
        <f t="shared" si="36"/>
        <v>0</v>
      </c>
      <c r="Q659" s="51"/>
    </row>
    <row r="660" spans="11:17">
      <c r="K660" s="49"/>
      <c r="L660" s="50">
        <f t="shared" si="35"/>
        <v>4000000</v>
      </c>
      <c r="M660" s="50">
        <f t="shared" si="37"/>
        <v>4004000</v>
      </c>
      <c r="N660" s="50">
        <f t="shared" si="34"/>
        <v>2760000</v>
      </c>
      <c r="O660" s="50">
        <v>800</v>
      </c>
      <c r="P660" s="50">
        <f t="shared" si="36"/>
        <v>0</v>
      </c>
      <c r="Q660" s="51"/>
    </row>
    <row r="661" spans="11:17">
      <c r="K661" s="49"/>
      <c r="L661" s="50">
        <f t="shared" si="35"/>
        <v>4004000</v>
      </c>
      <c r="M661" s="50">
        <f t="shared" si="37"/>
        <v>4008000</v>
      </c>
      <c r="N661" s="50">
        <f t="shared" si="34"/>
        <v>2763200</v>
      </c>
      <c r="O661" s="50">
        <v>800</v>
      </c>
      <c r="P661" s="50">
        <f t="shared" si="36"/>
        <v>0</v>
      </c>
      <c r="Q661" s="51"/>
    </row>
    <row r="662" spans="11:17">
      <c r="K662" s="49"/>
      <c r="L662" s="50">
        <f t="shared" si="35"/>
        <v>4008000</v>
      </c>
      <c r="M662" s="50">
        <f t="shared" si="37"/>
        <v>4012000</v>
      </c>
      <c r="N662" s="50">
        <f t="shared" ref="N662:N725" si="38">+N661+2400+O662</f>
        <v>2766400</v>
      </c>
      <c r="O662" s="50">
        <v>800</v>
      </c>
      <c r="P662" s="50">
        <f t="shared" si="36"/>
        <v>0</v>
      </c>
      <c r="Q662" s="51"/>
    </row>
    <row r="663" spans="11:17">
      <c r="K663" s="49"/>
      <c r="L663" s="50">
        <f t="shared" si="35"/>
        <v>4012000</v>
      </c>
      <c r="M663" s="50">
        <f t="shared" si="37"/>
        <v>4016000</v>
      </c>
      <c r="N663" s="50">
        <f t="shared" si="38"/>
        <v>2769600</v>
      </c>
      <c r="O663" s="50">
        <v>800</v>
      </c>
      <c r="P663" s="50">
        <f t="shared" si="36"/>
        <v>0</v>
      </c>
      <c r="Q663" s="51"/>
    </row>
    <row r="664" spans="11:17">
      <c r="K664" s="49"/>
      <c r="L664" s="50">
        <f t="shared" si="35"/>
        <v>4016000</v>
      </c>
      <c r="M664" s="50">
        <f t="shared" si="37"/>
        <v>4020000</v>
      </c>
      <c r="N664" s="50">
        <f t="shared" si="38"/>
        <v>2772800</v>
      </c>
      <c r="O664" s="50">
        <v>800</v>
      </c>
      <c r="P664" s="50">
        <f t="shared" si="36"/>
        <v>0</v>
      </c>
      <c r="Q664" s="51"/>
    </row>
    <row r="665" spans="11:17">
      <c r="K665" s="49"/>
      <c r="L665" s="50">
        <f t="shared" si="35"/>
        <v>4020000</v>
      </c>
      <c r="M665" s="50">
        <f t="shared" si="37"/>
        <v>4024000</v>
      </c>
      <c r="N665" s="50">
        <f t="shared" si="38"/>
        <v>2776000</v>
      </c>
      <c r="O665" s="50">
        <v>800</v>
      </c>
      <c r="P665" s="50">
        <f t="shared" si="36"/>
        <v>0</v>
      </c>
      <c r="Q665" s="51"/>
    </row>
    <row r="666" spans="11:17">
      <c r="K666" s="49"/>
      <c r="L666" s="50">
        <f t="shared" si="35"/>
        <v>4024000</v>
      </c>
      <c r="M666" s="50">
        <f t="shared" si="37"/>
        <v>4028000</v>
      </c>
      <c r="N666" s="50">
        <f t="shared" si="38"/>
        <v>2779200</v>
      </c>
      <c r="O666" s="50">
        <v>800</v>
      </c>
      <c r="P666" s="50">
        <f t="shared" si="36"/>
        <v>0</v>
      </c>
      <c r="Q666" s="51"/>
    </row>
    <row r="667" spans="11:17">
      <c r="K667" s="49"/>
      <c r="L667" s="50">
        <f t="shared" si="35"/>
        <v>4028000</v>
      </c>
      <c r="M667" s="50">
        <f t="shared" si="37"/>
        <v>4032000</v>
      </c>
      <c r="N667" s="50">
        <f t="shared" si="38"/>
        <v>2782400</v>
      </c>
      <c r="O667" s="50">
        <v>800</v>
      </c>
      <c r="P667" s="50">
        <f t="shared" si="36"/>
        <v>0</v>
      </c>
      <c r="Q667" s="51"/>
    </row>
    <row r="668" spans="11:17">
      <c r="K668" s="49"/>
      <c r="L668" s="50">
        <f t="shared" si="35"/>
        <v>4032000</v>
      </c>
      <c r="M668" s="50">
        <f t="shared" si="37"/>
        <v>4036000</v>
      </c>
      <c r="N668" s="50">
        <f t="shared" si="38"/>
        <v>2785600</v>
      </c>
      <c r="O668" s="50">
        <v>800</v>
      </c>
      <c r="P668" s="50">
        <f t="shared" si="36"/>
        <v>0</v>
      </c>
      <c r="Q668" s="51"/>
    </row>
    <row r="669" spans="11:17">
      <c r="K669" s="49"/>
      <c r="L669" s="50">
        <f t="shared" si="35"/>
        <v>4036000</v>
      </c>
      <c r="M669" s="50">
        <f t="shared" si="37"/>
        <v>4040000</v>
      </c>
      <c r="N669" s="50">
        <f t="shared" si="38"/>
        <v>2788800</v>
      </c>
      <c r="O669" s="50">
        <v>800</v>
      </c>
      <c r="P669" s="50">
        <f t="shared" si="36"/>
        <v>0</v>
      </c>
      <c r="Q669" s="51"/>
    </row>
    <row r="670" spans="11:17">
      <c r="K670" s="49"/>
      <c r="L670" s="50">
        <f t="shared" si="35"/>
        <v>4040000</v>
      </c>
      <c r="M670" s="50">
        <f t="shared" si="37"/>
        <v>4044000</v>
      </c>
      <c r="N670" s="50">
        <f t="shared" si="38"/>
        <v>2792000</v>
      </c>
      <c r="O670" s="50">
        <v>800</v>
      </c>
      <c r="P670" s="50">
        <f t="shared" si="36"/>
        <v>0</v>
      </c>
      <c r="Q670" s="51"/>
    </row>
    <row r="671" spans="11:17">
      <c r="K671" s="49"/>
      <c r="L671" s="50">
        <f t="shared" si="35"/>
        <v>4044000</v>
      </c>
      <c r="M671" s="50">
        <f t="shared" si="37"/>
        <v>4048000</v>
      </c>
      <c r="N671" s="50">
        <f t="shared" si="38"/>
        <v>2795200</v>
      </c>
      <c r="O671" s="50">
        <v>800</v>
      </c>
      <c r="P671" s="50">
        <f t="shared" si="36"/>
        <v>0</v>
      </c>
      <c r="Q671" s="51"/>
    </row>
    <row r="672" spans="11:17">
      <c r="K672" s="49"/>
      <c r="L672" s="50">
        <f t="shared" si="35"/>
        <v>4048000</v>
      </c>
      <c r="M672" s="50">
        <f t="shared" si="37"/>
        <v>4052000</v>
      </c>
      <c r="N672" s="50">
        <f t="shared" si="38"/>
        <v>2798400</v>
      </c>
      <c r="O672" s="50">
        <v>800</v>
      </c>
      <c r="P672" s="50">
        <f t="shared" si="36"/>
        <v>0</v>
      </c>
      <c r="Q672" s="51"/>
    </row>
    <row r="673" spans="11:17">
      <c r="K673" s="49"/>
      <c r="L673" s="50">
        <f t="shared" si="35"/>
        <v>4052000</v>
      </c>
      <c r="M673" s="50">
        <f t="shared" si="37"/>
        <v>4056000</v>
      </c>
      <c r="N673" s="50">
        <f t="shared" si="38"/>
        <v>2801600</v>
      </c>
      <c r="O673" s="50">
        <v>800</v>
      </c>
      <c r="P673" s="50">
        <f t="shared" si="36"/>
        <v>0</v>
      </c>
      <c r="Q673" s="51"/>
    </row>
    <row r="674" spans="11:17">
      <c r="K674" s="49"/>
      <c r="L674" s="50">
        <f t="shared" si="35"/>
        <v>4056000</v>
      </c>
      <c r="M674" s="50">
        <f t="shared" si="37"/>
        <v>4060000</v>
      </c>
      <c r="N674" s="50">
        <f t="shared" si="38"/>
        <v>2804800</v>
      </c>
      <c r="O674" s="50">
        <v>800</v>
      </c>
      <c r="P674" s="50">
        <f t="shared" si="36"/>
        <v>0</v>
      </c>
      <c r="Q674" s="51"/>
    </row>
    <row r="675" spans="11:17">
      <c r="K675" s="49"/>
      <c r="L675" s="50">
        <f t="shared" si="35"/>
        <v>4060000</v>
      </c>
      <c r="M675" s="50">
        <f t="shared" si="37"/>
        <v>4064000</v>
      </c>
      <c r="N675" s="50">
        <f t="shared" si="38"/>
        <v>2808000</v>
      </c>
      <c r="O675" s="50">
        <v>800</v>
      </c>
      <c r="P675" s="50">
        <f t="shared" si="36"/>
        <v>0</v>
      </c>
      <c r="Q675" s="51"/>
    </row>
    <row r="676" spans="11:17">
      <c r="K676" s="49"/>
      <c r="L676" s="50">
        <f t="shared" si="35"/>
        <v>4064000</v>
      </c>
      <c r="M676" s="50">
        <f t="shared" si="37"/>
        <v>4068000</v>
      </c>
      <c r="N676" s="50">
        <f t="shared" si="38"/>
        <v>2811200</v>
      </c>
      <c r="O676" s="50">
        <v>800</v>
      </c>
      <c r="P676" s="50">
        <f t="shared" si="36"/>
        <v>0</v>
      </c>
      <c r="Q676" s="51"/>
    </row>
    <row r="677" spans="11:17">
      <c r="K677" s="49"/>
      <c r="L677" s="50">
        <f t="shared" si="35"/>
        <v>4068000</v>
      </c>
      <c r="M677" s="50">
        <f t="shared" si="37"/>
        <v>4072000</v>
      </c>
      <c r="N677" s="50">
        <f t="shared" si="38"/>
        <v>2814400</v>
      </c>
      <c r="O677" s="50">
        <v>800</v>
      </c>
      <c r="P677" s="50">
        <f t="shared" si="36"/>
        <v>0</v>
      </c>
      <c r="Q677" s="51"/>
    </row>
    <row r="678" spans="11:17">
      <c r="K678" s="49"/>
      <c r="L678" s="50">
        <f t="shared" si="35"/>
        <v>4072000</v>
      </c>
      <c r="M678" s="50">
        <f t="shared" si="37"/>
        <v>4076000</v>
      </c>
      <c r="N678" s="50">
        <f t="shared" si="38"/>
        <v>2817600</v>
      </c>
      <c r="O678" s="50">
        <v>800</v>
      </c>
      <c r="P678" s="50">
        <f t="shared" si="36"/>
        <v>0</v>
      </c>
      <c r="Q678" s="51"/>
    </row>
    <row r="679" spans="11:17">
      <c r="K679" s="49"/>
      <c r="L679" s="50">
        <f t="shared" si="35"/>
        <v>4076000</v>
      </c>
      <c r="M679" s="50">
        <f t="shared" si="37"/>
        <v>4080000</v>
      </c>
      <c r="N679" s="50">
        <f t="shared" si="38"/>
        <v>2820800</v>
      </c>
      <c r="O679" s="50">
        <v>800</v>
      </c>
      <c r="P679" s="50">
        <f t="shared" si="36"/>
        <v>0</v>
      </c>
      <c r="Q679" s="51"/>
    </row>
    <row r="680" spans="11:17">
      <c r="K680" s="49"/>
      <c r="L680" s="50">
        <f t="shared" si="35"/>
        <v>4080000</v>
      </c>
      <c r="M680" s="50">
        <f t="shared" si="37"/>
        <v>4084000</v>
      </c>
      <c r="N680" s="50">
        <f t="shared" si="38"/>
        <v>2824000</v>
      </c>
      <c r="O680" s="50">
        <v>800</v>
      </c>
      <c r="P680" s="50">
        <f t="shared" si="36"/>
        <v>0</v>
      </c>
      <c r="Q680" s="51"/>
    </row>
    <row r="681" spans="11:17">
      <c r="K681" s="49"/>
      <c r="L681" s="50">
        <f t="shared" si="35"/>
        <v>4084000</v>
      </c>
      <c r="M681" s="50">
        <f t="shared" si="37"/>
        <v>4088000</v>
      </c>
      <c r="N681" s="50">
        <f t="shared" si="38"/>
        <v>2827200</v>
      </c>
      <c r="O681" s="50">
        <v>800</v>
      </c>
      <c r="P681" s="50">
        <f t="shared" si="36"/>
        <v>0</v>
      </c>
      <c r="Q681" s="51"/>
    </row>
    <row r="682" spans="11:17">
      <c r="K682" s="49"/>
      <c r="L682" s="50">
        <f t="shared" si="35"/>
        <v>4088000</v>
      </c>
      <c r="M682" s="50">
        <f t="shared" si="37"/>
        <v>4092000</v>
      </c>
      <c r="N682" s="50">
        <f t="shared" si="38"/>
        <v>2830400</v>
      </c>
      <c r="O682" s="50">
        <v>800</v>
      </c>
      <c r="P682" s="50">
        <f t="shared" si="36"/>
        <v>0</v>
      </c>
      <c r="Q682" s="51"/>
    </row>
    <row r="683" spans="11:17">
      <c r="K683" s="49"/>
      <c r="L683" s="50">
        <f t="shared" si="35"/>
        <v>4092000</v>
      </c>
      <c r="M683" s="50">
        <f t="shared" si="37"/>
        <v>4096000</v>
      </c>
      <c r="N683" s="50">
        <f t="shared" si="38"/>
        <v>2833600</v>
      </c>
      <c r="O683" s="50">
        <v>800</v>
      </c>
      <c r="P683" s="50">
        <f t="shared" si="36"/>
        <v>0</v>
      </c>
      <c r="Q683" s="51"/>
    </row>
    <row r="684" spans="11:17">
      <c r="K684" s="49"/>
      <c r="L684" s="50">
        <f t="shared" si="35"/>
        <v>4096000</v>
      </c>
      <c r="M684" s="50">
        <f t="shared" si="37"/>
        <v>4100000</v>
      </c>
      <c r="N684" s="50">
        <f t="shared" si="38"/>
        <v>2836800</v>
      </c>
      <c r="O684" s="50">
        <v>800</v>
      </c>
      <c r="P684" s="50">
        <f t="shared" si="36"/>
        <v>0</v>
      </c>
      <c r="Q684" s="51"/>
    </row>
    <row r="685" spans="11:17">
      <c r="K685" s="49"/>
      <c r="L685" s="50">
        <f t="shared" si="35"/>
        <v>4100000</v>
      </c>
      <c r="M685" s="50">
        <f t="shared" si="37"/>
        <v>4104000</v>
      </c>
      <c r="N685" s="50">
        <f t="shared" si="38"/>
        <v>2840000</v>
      </c>
      <c r="O685" s="50">
        <v>800</v>
      </c>
      <c r="P685" s="50">
        <f t="shared" si="36"/>
        <v>0</v>
      </c>
      <c r="Q685" s="51"/>
    </row>
    <row r="686" spans="11:17">
      <c r="K686" s="49"/>
      <c r="L686" s="50">
        <f t="shared" si="35"/>
        <v>4104000</v>
      </c>
      <c r="M686" s="50">
        <f t="shared" si="37"/>
        <v>4108000</v>
      </c>
      <c r="N686" s="50">
        <f t="shared" si="38"/>
        <v>2843200</v>
      </c>
      <c r="O686" s="50">
        <v>800</v>
      </c>
      <c r="P686" s="50">
        <f t="shared" si="36"/>
        <v>0</v>
      </c>
      <c r="Q686" s="51"/>
    </row>
    <row r="687" spans="11:17">
      <c r="K687" s="49"/>
      <c r="L687" s="50">
        <f t="shared" si="35"/>
        <v>4108000</v>
      </c>
      <c r="M687" s="50">
        <f t="shared" si="37"/>
        <v>4112000</v>
      </c>
      <c r="N687" s="50">
        <f t="shared" si="38"/>
        <v>2846400</v>
      </c>
      <c r="O687" s="50">
        <v>800</v>
      </c>
      <c r="P687" s="50">
        <f t="shared" si="36"/>
        <v>0</v>
      </c>
      <c r="Q687" s="51"/>
    </row>
    <row r="688" spans="11:17">
      <c r="K688" s="49"/>
      <c r="L688" s="50">
        <f t="shared" si="35"/>
        <v>4112000</v>
      </c>
      <c r="M688" s="50">
        <f t="shared" si="37"/>
        <v>4116000</v>
      </c>
      <c r="N688" s="50">
        <f t="shared" si="38"/>
        <v>2849600</v>
      </c>
      <c r="O688" s="50">
        <v>800</v>
      </c>
      <c r="P688" s="50">
        <f t="shared" si="36"/>
        <v>0</v>
      </c>
      <c r="Q688" s="51"/>
    </row>
    <row r="689" spans="11:17">
      <c r="K689" s="49"/>
      <c r="L689" s="50">
        <f t="shared" si="35"/>
        <v>4116000</v>
      </c>
      <c r="M689" s="50">
        <f t="shared" si="37"/>
        <v>4120000</v>
      </c>
      <c r="N689" s="50">
        <f t="shared" si="38"/>
        <v>2852800</v>
      </c>
      <c r="O689" s="50">
        <v>800</v>
      </c>
      <c r="P689" s="50">
        <f t="shared" si="36"/>
        <v>0</v>
      </c>
      <c r="Q689" s="51"/>
    </row>
    <row r="690" spans="11:17">
      <c r="K690" s="49"/>
      <c r="L690" s="50">
        <f t="shared" si="35"/>
        <v>4120000</v>
      </c>
      <c r="M690" s="50">
        <f t="shared" si="37"/>
        <v>4124000</v>
      </c>
      <c r="N690" s="50">
        <f t="shared" si="38"/>
        <v>2856000</v>
      </c>
      <c r="O690" s="50">
        <v>800</v>
      </c>
      <c r="P690" s="50">
        <f t="shared" si="36"/>
        <v>0</v>
      </c>
      <c r="Q690" s="51"/>
    </row>
    <row r="691" spans="11:17">
      <c r="K691" s="49"/>
      <c r="L691" s="50">
        <f t="shared" si="35"/>
        <v>4124000</v>
      </c>
      <c r="M691" s="50">
        <f t="shared" si="37"/>
        <v>4128000</v>
      </c>
      <c r="N691" s="50">
        <f t="shared" si="38"/>
        <v>2859200</v>
      </c>
      <c r="O691" s="50">
        <v>800</v>
      </c>
      <c r="P691" s="50">
        <f t="shared" si="36"/>
        <v>0</v>
      </c>
      <c r="Q691" s="51"/>
    </row>
    <row r="692" spans="11:17">
      <c r="K692" s="49"/>
      <c r="L692" s="50">
        <f t="shared" si="35"/>
        <v>4128000</v>
      </c>
      <c r="M692" s="50">
        <f t="shared" si="37"/>
        <v>4132000</v>
      </c>
      <c r="N692" s="50">
        <f t="shared" si="38"/>
        <v>2862400</v>
      </c>
      <c r="O692" s="50">
        <v>800</v>
      </c>
      <c r="P692" s="50">
        <f t="shared" si="36"/>
        <v>0</v>
      </c>
      <c r="Q692" s="51"/>
    </row>
    <row r="693" spans="11:17">
      <c r="K693" s="49"/>
      <c r="L693" s="50">
        <f t="shared" si="35"/>
        <v>4132000</v>
      </c>
      <c r="M693" s="50">
        <f t="shared" si="37"/>
        <v>4136000</v>
      </c>
      <c r="N693" s="50">
        <f t="shared" si="38"/>
        <v>2865600</v>
      </c>
      <c r="O693" s="50">
        <v>800</v>
      </c>
      <c r="P693" s="50">
        <f t="shared" si="36"/>
        <v>0</v>
      </c>
      <c r="Q693" s="51"/>
    </row>
    <row r="694" spans="11:17">
      <c r="K694" s="49"/>
      <c r="L694" s="50">
        <f t="shared" si="35"/>
        <v>4136000</v>
      </c>
      <c r="M694" s="50">
        <f t="shared" si="37"/>
        <v>4140000</v>
      </c>
      <c r="N694" s="50">
        <f t="shared" si="38"/>
        <v>2868800</v>
      </c>
      <c r="O694" s="50">
        <v>800</v>
      </c>
      <c r="P694" s="50">
        <f t="shared" si="36"/>
        <v>0</v>
      </c>
      <c r="Q694" s="51"/>
    </row>
    <row r="695" spans="11:17">
      <c r="K695" s="49"/>
      <c r="L695" s="50">
        <f t="shared" si="35"/>
        <v>4140000</v>
      </c>
      <c r="M695" s="50">
        <f t="shared" si="37"/>
        <v>4144000</v>
      </c>
      <c r="N695" s="50">
        <f t="shared" si="38"/>
        <v>2872000</v>
      </c>
      <c r="O695" s="50">
        <v>800</v>
      </c>
      <c r="P695" s="50">
        <f t="shared" si="36"/>
        <v>0</v>
      </c>
      <c r="Q695" s="51"/>
    </row>
    <row r="696" spans="11:17">
      <c r="K696" s="49"/>
      <c r="L696" s="50">
        <f t="shared" si="35"/>
        <v>4144000</v>
      </c>
      <c r="M696" s="50">
        <f t="shared" si="37"/>
        <v>4148000</v>
      </c>
      <c r="N696" s="50">
        <f t="shared" si="38"/>
        <v>2875200</v>
      </c>
      <c r="O696" s="50">
        <v>800</v>
      </c>
      <c r="P696" s="50">
        <f t="shared" si="36"/>
        <v>0</v>
      </c>
      <c r="Q696" s="51"/>
    </row>
    <row r="697" spans="11:17">
      <c r="K697" s="49"/>
      <c r="L697" s="50">
        <f t="shared" si="35"/>
        <v>4148000</v>
      </c>
      <c r="M697" s="50">
        <f t="shared" si="37"/>
        <v>4152000</v>
      </c>
      <c r="N697" s="50">
        <f t="shared" si="38"/>
        <v>2878400</v>
      </c>
      <c r="O697" s="50">
        <v>800</v>
      </c>
      <c r="P697" s="50">
        <f t="shared" si="36"/>
        <v>0</v>
      </c>
      <c r="Q697" s="51"/>
    </row>
    <row r="698" spans="11:17">
      <c r="K698" s="49"/>
      <c r="L698" s="50">
        <f t="shared" si="35"/>
        <v>4152000</v>
      </c>
      <c r="M698" s="50">
        <f t="shared" si="37"/>
        <v>4156000</v>
      </c>
      <c r="N698" s="50">
        <f t="shared" si="38"/>
        <v>2881600</v>
      </c>
      <c r="O698" s="50">
        <v>800</v>
      </c>
      <c r="P698" s="50">
        <f t="shared" si="36"/>
        <v>0</v>
      </c>
      <c r="Q698" s="51"/>
    </row>
    <row r="699" spans="11:17">
      <c r="K699" s="49"/>
      <c r="L699" s="50">
        <f t="shared" si="35"/>
        <v>4156000</v>
      </c>
      <c r="M699" s="50">
        <f t="shared" si="37"/>
        <v>4160000</v>
      </c>
      <c r="N699" s="50">
        <f t="shared" si="38"/>
        <v>2884800</v>
      </c>
      <c r="O699" s="50">
        <v>800</v>
      </c>
      <c r="P699" s="50">
        <f t="shared" si="36"/>
        <v>0</v>
      </c>
      <c r="Q699" s="51"/>
    </row>
    <row r="700" spans="11:17">
      <c r="K700" s="49"/>
      <c r="L700" s="50">
        <f t="shared" si="35"/>
        <v>4160000</v>
      </c>
      <c r="M700" s="50">
        <f t="shared" si="37"/>
        <v>4164000</v>
      </c>
      <c r="N700" s="50">
        <f t="shared" si="38"/>
        <v>2888000</v>
      </c>
      <c r="O700" s="50">
        <v>800</v>
      </c>
      <c r="P700" s="50">
        <f t="shared" si="36"/>
        <v>0</v>
      </c>
      <c r="Q700" s="51"/>
    </row>
    <row r="701" spans="11:17">
      <c r="K701" s="49"/>
      <c r="L701" s="50">
        <f t="shared" si="35"/>
        <v>4164000</v>
      </c>
      <c r="M701" s="50">
        <f t="shared" si="37"/>
        <v>4168000</v>
      </c>
      <c r="N701" s="50">
        <f t="shared" si="38"/>
        <v>2891200</v>
      </c>
      <c r="O701" s="50">
        <v>800</v>
      </c>
      <c r="P701" s="50">
        <f t="shared" si="36"/>
        <v>0</v>
      </c>
      <c r="Q701" s="51"/>
    </row>
    <row r="702" spans="11:17">
      <c r="K702" s="49"/>
      <c r="L702" s="50">
        <f t="shared" si="35"/>
        <v>4168000</v>
      </c>
      <c r="M702" s="50">
        <f t="shared" si="37"/>
        <v>4172000</v>
      </c>
      <c r="N702" s="50">
        <f t="shared" si="38"/>
        <v>2894400</v>
      </c>
      <c r="O702" s="50">
        <v>800</v>
      </c>
      <c r="P702" s="50">
        <f t="shared" si="36"/>
        <v>0</v>
      </c>
      <c r="Q702" s="51"/>
    </row>
    <row r="703" spans="11:17">
      <c r="K703" s="49"/>
      <c r="L703" s="50">
        <f t="shared" si="35"/>
        <v>4172000</v>
      </c>
      <c r="M703" s="50">
        <f t="shared" si="37"/>
        <v>4176000</v>
      </c>
      <c r="N703" s="50">
        <f t="shared" si="38"/>
        <v>2897600</v>
      </c>
      <c r="O703" s="50">
        <v>800</v>
      </c>
      <c r="P703" s="50">
        <f t="shared" si="36"/>
        <v>0</v>
      </c>
      <c r="Q703" s="51"/>
    </row>
    <row r="704" spans="11:17">
      <c r="K704" s="49"/>
      <c r="L704" s="50">
        <f t="shared" ref="L704:L767" si="39">+M703</f>
        <v>4176000</v>
      </c>
      <c r="M704" s="50">
        <f t="shared" si="37"/>
        <v>4180000</v>
      </c>
      <c r="N704" s="50">
        <f t="shared" si="38"/>
        <v>2900800</v>
      </c>
      <c r="O704" s="50">
        <v>800</v>
      </c>
      <c r="P704" s="50">
        <f t="shared" ref="P704:P767" si="40">IF(L704&lt;=$Q$132,IF($Q$132&lt;M704,N704,0),0)</f>
        <v>0</v>
      </c>
      <c r="Q704" s="51"/>
    </row>
    <row r="705" spans="11:17">
      <c r="K705" s="49"/>
      <c r="L705" s="50">
        <f t="shared" si="39"/>
        <v>4180000</v>
      </c>
      <c r="M705" s="50">
        <f t="shared" si="37"/>
        <v>4184000</v>
      </c>
      <c r="N705" s="50">
        <f t="shared" si="38"/>
        <v>2904000</v>
      </c>
      <c r="O705" s="50">
        <v>800</v>
      </c>
      <c r="P705" s="50">
        <f t="shared" si="40"/>
        <v>0</v>
      </c>
      <c r="Q705" s="51"/>
    </row>
    <row r="706" spans="11:17">
      <c r="K706" s="49"/>
      <c r="L706" s="50">
        <f t="shared" si="39"/>
        <v>4184000</v>
      </c>
      <c r="M706" s="50">
        <f t="shared" si="37"/>
        <v>4188000</v>
      </c>
      <c r="N706" s="50">
        <f t="shared" si="38"/>
        <v>2907200</v>
      </c>
      <c r="O706" s="50">
        <v>800</v>
      </c>
      <c r="P706" s="50">
        <f t="shared" si="40"/>
        <v>0</v>
      </c>
      <c r="Q706" s="51"/>
    </row>
    <row r="707" spans="11:17">
      <c r="K707" s="49"/>
      <c r="L707" s="50">
        <f t="shared" si="39"/>
        <v>4188000</v>
      </c>
      <c r="M707" s="50">
        <f t="shared" si="37"/>
        <v>4192000</v>
      </c>
      <c r="N707" s="50">
        <f t="shared" si="38"/>
        <v>2910400</v>
      </c>
      <c r="O707" s="50">
        <v>800</v>
      </c>
      <c r="P707" s="50">
        <f t="shared" si="40"/>
        <v>0</v>
      </c>
      <c r="Q707" s="51"/>
    </row>
    <row r="708" spans="11:17">
      <c r="K708" s="49"/>
      <c r="L708" s="50">
        <f t="shared" si="39"/>
        <v>4192000</v>
      </c>
      <c r="M708" s="50">
        <f t="shared" ref="M708:M771" si="41">+M707+4000</f>
        <v>4196000</v>
      </c>
      <c r="N708" s="50">
        <f t="shared" si="38"/>
        <v>2913600</v>
      </c>
      <c r="O708" s="50">
        <v>800</v>
      </c>
      <c r="P708" s="50">
        <f t="shared" si="40"/>
        <v>0</v>
      </c>
      <c r="Q708" s="51"/>
    </row>
    <row r="709" spans="11:17">
      <c r="K709" s="49"/>
      <c r="L709" s="50">
        <f t="shared" si="39"/>
        <v>4196000</v>
      </c>
      <c r="M709" s="50">
        <f t="shared" si="41"/>
        <v>4200000</v>
      </c>
      <c r="N709" s="50">
        <f t="shared" si="38"/>
        <v>2916800</v>
      </c>
      <c r="O709" s="50">
        <v>800</v>
      </c>
      <c r="P709" s="50">
        <f t="shared" si="40"/>
        <v>0</v>
      </c>
      <c r="Q709" s="51"/>
    </row>
    <row r="710" spans="11:17">
      <c r="K710" s="49"/>
      <c r="L710" s="50">
        <f t="shared" si="39"/>
        <v>4200000</v>
      </c>
      <c r="M710" s="50">
        <f t="shared" si="41"/>
        <v>4204000</v>
      </c>
      <c r="N710" s="50">
        <f t="shared" si="38"/>
        <v>2920000</v>
      </c>
      <c r="O710" s="50">
        <v>800</v>
      </c>
      <c r="P710" s="50">
        <f t="shared" si="40"/>
        <v>0</v>
      </c>
      <c r="Q710" s="51"/>
    </row>
    <row r="711" spans="11:17">
      <c r="K711" s="49"/>
      <c r="L711" s="50">
        <f t="shared" si="39"/>
        <v>4204000</v>
      </c>
      <c r="M711" s="50">
        <f t="shared" si="41"/>
        <v>4208000</v>
      </c>
      <c r="N711" s="50">
        <f t="shared" si="38"/>
        <v>2923200</v>
      </c>
      <c r="O711" s="50">
        <v>800</v>
      </c>
      <c r="P711" s="50">
        <f t="shared" si="40"/>
        <v>0</v>
      </c>
      <c r="Q711" s="51"/>
    </row>
    <row r="712" spans="11:17">
      <c r="K712" s="49"/>
      <c r="L712" s="50">
        <f t="shared" si="39"/>
        <v>4208000</v>
      </c>
      <c r="M712" s="50">
        <f t="shared" si="41"/>
        <v>4212000</v>
      </c>
      <c r="N712" s="50">
        <f t="shared" si="38"/>
        <v>2926400</v>
      </c>
      <c r="O712" s="50">
        <v>800</v>
      </c>
      <c r="P712" s="50">
        <f t="shared" si="40"/>
        <v>0</v>
      </c>
      <c r="Q712" s="51"/>
    </row>
    <row r="713" spans="11:17">
      <c r="K713" s="49"/>
      <c r="L713" s="50">
        <f t="shared" si="39"/>
        <v>4212000</v>
      </c>
      <c r="M713" s="50">
        <f t="shared" si="41"/>
        <v>4216000</v>
      </c>
      <c r="N713" s="50">
        <f t="shared" si="38"/>
        <v>2929600</v>
      </c>
      <c r="O713" s="50">
        <v>800</v>
      </c>
      <c r="P713" s="50">
        <f t="shared" si="40"/>
        <v>0</v>
      </c>
      <c r="Q713" s="51"/>
    </row>
    <row r="714" spans="11:17">
      <c r="K714" s="49"/>
      <c r="L714" s="50">
        <f t="shared" si="39"/>
        <v>4216000</v>
      </c>
      <c r="M714" s="50">
        <f t="shared" si="41"/>
        <v>4220000</v>
      </c>
      <c r="N714" s="50">
        <f t="shared" si="38"/>
        <v>2932800</v>
      </c>
      <c r="O714" s="50">
        <v>800</v>
      </c>
      <c r="P714" s="50">
        <f t="shared" si="40"/>
        <v>0</v>
      </c>
      <c r="Q714" s="51"/>
    </row>
    <row r="715" spans="11:17">
      <c r="K715" s="49"/>
      <c r="L715" s="50">
        <f t="shared" si="39"/>
        <v>4220000</v>
      </c>
      <c r="M715" s="50">
        <f t="shared" si="41"/>
        <v>4224000</v>
      </c>
      <c r="N715" s="50">
        <f t="shared" si="38"/>
        <v>2936000</v>
      </c>
      <c r="O715" s="50">
        <v>800</v>
      </c>
      <c r="P715" s="50">
        <f t="shared" si="40"/>
        <v>0</v>
      </c>
      <c r="Q715" s="51"/>
    </row>
    <row r="716" spans="11:17">
      <c r="K716" s="49"/>
      <c r="L716" s="50">
        <f t="shared" si="39"/>
        <v>4224000</v>
      </c>
      <c r="M716" s="50">
        <f t="shared" si="41"/>
        <v>4228000</v>
      </c>
      <c r="N716" s="50">
        <f t="shared" si="38"/>
        <v>2939200</v>
      </c>
      <c r="O716" s="50">
        <v>800</v>
      </c>
      <c r="P716" s="50">
        <f t="shared" si="40"/>
        <v>0</v>
      </c>
      <c r="Q716" s="51"/>
    </row>
    <row r="717" spans="11:17">
      <c r="K717" s="49"/>
      <c r="L717" s="50">
        <f t="shared" si="39"/>
        <v>4228000</v>
      </c>
      <c r="M717" s="50">
        <f t="shared" si="41"/>
        <v>4232000</v>
      </c>
      <c r="N717" s="50">
        <f t="shared" si="38"/>
        <v>2942400</v>
      </c>
      <c r="O717" s="50">
        <v>800</v>
      </c>
      <c r="P717" s="50">
        <f t="shared" si="40"/>
        <v>0</v>
      </c>
      <c r="Q717" s="51"/>
    </row>
    <row r="718" spans="11:17">
      <c r="K718" s="49"/>
      <c r="L718" s="50">
        <f t="shared" si="39"/>
        <v>4232000</v>
      </c>
      <c r="M718" s="50">
        <f t="shared" si="41"/>
        <v>4236000</v>
      </c>
      <c r="N718" s="50">
        <f t="shared" si="38"/>
        <v>2945600</v>
      </c>
      <c r="O718" s="50">
        <v>800</v>
      </c>
      <c r="P718" s="50">
        <f t="shared" si="40"/>
        <v>0</v>
      </c>
      <c r="Q718" s="51"/>
    </row>
    <row r="719" spans="11:17">
      <c r="K719" s="49"/>
      <c r="L719" s="50">
        <f t="shared" si="39"/>
        <v>4236000</v>
      </c>
      <c r="M719" s="50">
        <f t="shared" si="41"/>
        <v>4240000</v>
      </c>
      <c r="N719" s="50">
        <f t="shared" si="38"/>
        <v>2948800</v>
      </c>
      <c r="O719" s="50">
        <v>800</v>
      </c>
      <c r="P719" s="50">
        <f t="shared" si="40"/>
        <v>0</v>
      </c>
      <c r="Q719" s="51"/>
    </row>
    <row r="720" spans="11:17">
      <c r="K720" s="49"/>
      <c r="L720" s="50">
        <f t="shared" si="39"/>
        <v>4240000</v>
      </c>
      <c r="M720" s="50">
        <f t="shared" si="41"/>
        <v>4244000</v>
      </c>
      <c r="N720" s="50">
        <f t="shared" si="38"/>
        <v>2952000</v>
      </c>
      <c r="O720" s="50">
        <v>800</v>
      </c>
      <c r="P720" s="50">
        <f t="shared" si="40"/>
        <v>0</v>
      </c>
      <c r="Q720" s="51"/>
    </row>
    <row r="721" spans="11:17">
      <c r="K721" s="49"/>
      <c r="L721" s="50">
        <f t="shared" si="39"/>
        <v>4244000</v>
      </c>
      <c r="M721" s="50">
        <f t="shared" si="41"/>
        <v>4248000</v>
      </c>
      <c r="N721" s="50">
        <f t="shared" si="38"/>
        <v>2955200</v>
      </c>
      <c r="O721" s="50">
        <v>800</v>
      </c>
      <c r="P721" s="50">
        <f t="shared" si="40"/>
        <v>0</v>
      </c>
      <c r="Q721" s="51"/>
    </row>
    <row r="722" spans="11:17">
      <c r="K722" s="49"/>
      <c r="L722" s="50">
        <f t="shared" si="39"/>
        <v>4248000</v>
      </c>
      <c r="M722" s="50">
        <f t="shared" si="41"/>
        <v>4252000</v>
      </c>
      <c r="N722" s="50">
        <f t="shared" si="38"/>
        <v>2958400</v>
      </c>
      <c r="O722" s="50">
        <v>800</v>
      </c>
      <c r="P722" s="50">
        <f t="shared" si="40"/>
        <v>0</v>
      </c>
      <c r="Q722" s="51"/>
    </row>
    <row r="723" spans="11:17">
      <c r="K723" s="49"/>
      <c r="L723" s="50">
        <f t="shared" si="39"/>
        <v>4252000</v>
      </c>
      <c r="M723" s="50">
        <f t="shared" si="41"/>
        <v>4256000</v>
      </c>
      <c r="N723" s="50">
        <f t="shared" si="38"/>
        <v>2961600</v>
      </c>
      <c r="O723" s="50">
        <v>800</v>
      </c>
      <c r="P723" s="50">
        <f t="shared" si="40"/>
        <v>0</v>
      </c>
      <c r="Q723" s="51"/>
    </row>
    <row r="724" spans="11:17">
      <c r="K724" s="49"/>
      <c r="L724" s="50">
        <f t="shared" si="39"/>
        <v>4256000</v>
      </c>
      <c r="M724" s="50">
        <f t="shared" si="41"/>
        <v>4260000</v>
      </c>
      <c r="N724" s="50">
        <f t="shared" si="38"/>
        <v>2964800</v>
      </c>
      <c r="O724" s="50">
        <v>800</v>
      </c>
      <c r="P724" s="50">
        <f t="shared" si="40"/>
        <v>0</v>
      </c>
      <c r="Q724" s="51"/>
    </row>
    <row r="725" spans="11:17">
      <c r="K725" s="49"/>
      <c r="L725" s="50">
        <f t="shared" si="39"/>
        <v>4260000</v>
      </c>
      <c r="M725" s="50">
        <f t="shared" si="41"/>
        <v>4264000</v>
      </c>
      <c r="N725" s="50">
        <f t="shared" si="38"/>
        <v>2968000</v>
      </c>
      <c r="O725" s="50">
        <v>800</v>
      </c>
      <c r="P725" s="50">
        <f t="shared" si="40"/>
        <v>0</v>
      </c>
      <c r="Q725" s="51"/>
    </row>
    <row r="726" spans="11:17">
      <c r="K726" s="49"/>
      <c r="L726" s="50">
        <f t="shared" si="39"/>
        <v>4264000</v>
      </c>
      <c r="M726" s="50">
        <f t="shared" si="41"/>
        <v>4268000</v>
      </c>
      <c r="N726" s="50">
        <f t="shared" ref="N726:N789" si="42">+N725+2400+O726</f>
        <v>2971200</v>
      </c>
      <c r="O726" s="50">
        <v>800</v>
      </c>
      <c r="P726" s="50">
        <f t="shared" si="40"/>
        <v>0</v>
      </c>
      <c r="Q726" s="51"/>
    </row>
    <row r="727" spans="11:17">
      <c r="K727" s="49"/>
      <c r="L727" s="50">
        <f t="shared" si="39"/>
        <v>4268000</v>
      </c>
      <c r="M727" s="50">
        <f t="shared" si="41"/>
        <v>4272000</v>
      </c>
      <c r="N727" s="50">
        <f t="shared" si="42"/>
        <v>2974400</v>
      </c>
      <c r="O727" s="50">
        <v>800</v>
      </c>
      <c r="P727" s="50">
        <f t="shared" si="40"/>
        <v>0</v>
      </c>
      <c r="Q727" s="51"/>
    </row>
    <row r="728" spans="11:17">
      <c r="K728" s="49"/>
      <c r="L728" s="50">
        <f t="shared" si="39"/>
        <v>4272000</v>
      </c>
      <c r="M728" s="50">
        <f t="shared" si="41"/>
        <v>4276000</v>
      </c>
      <c r="N728" s="50">
        <f t="shared" si="42"/>
        <v>2977600</v>
      </c>
      <c r="O728" s="50">
        <v>800</v>
      </c>
      <c r="P728" s="50">
        <f t="shared" si="40"/>
        <v>0</v>
      </c>
      <c r="Q728" s="51"/>
    </row>
    <row r="729" spans="11:17">
      <c r="K729" s="49"/>
      <c r="L729" s="50">
        <f t="shared" si="39"/>
        <v>4276000</v>
      </c>
      <c r="M729" s="50">
        <f t="shared" si="41"/>
        <v>4280000</v>
      </c>
      <c r="N729" s="50">
        <f t="shared" si="42"/>
        <v>2980800</v>
      </c>
      <c r="O729" s="50">
        <v>800</v>
      </c>
      <c r="P729" s="50">
        <f t="shared" si="40"/>
        <v>0</v>
      </c>
      <c r="Q729" s="51"/>
    </row>
    <row r="730" spans="11:17">
      <c r="K730" s="49"/>
      <c r="L730" s="50">
        <f t="shared" si="39"/>
        <v>4280000</v>
      </c>
      <c r="M730" s="50">
        <f t="shared" si="41"/>
        <v>4284000</v>
      </c>
      <c r="N730" s="50">
        <f t="shared" si="42"/>
        <v>2984000</v>
      </c>
      <c r="O730" s="50">
        <v>800</v>
      </c>
      <c r="P730" s="50">
        <f t="shared" si="40"/>
        <v>0</v>
      </c>
      <c r="Q730" s="51"/>
    </row>
    <row r="731" spans="11:17">
      <c r="K731" s="49"/>
      <c r="L731" s="50">
        <f t="shared" si="39"/>
        <v>4284000</v>
      </c>
      <c r="M731" s="50">
        <f t="shared" si="41"/>
        <v>4288000</v>
      </c>
      <c r="N731" s="50">
        <f t="shared" si="42"/>
        <v>2987200</v>
      </c>
      <c r="O731" s="50">
        <v>800</v>
      </c>
      <c r="P731" s="50">
        <f t="shared" si="40"/>
        <v>0</v>
      </c>
      <c r="Q731" s="51"/>
    </row>
    <row r="732" spans="11:17">
      <c r="K732" s="49"/>
      <c r="L732" s="50">
        <f t="shared" si="39"/>
        <v>4288000</v>
      </c>
      <c r="M732" s="50">
        <f t="shared" si="41"/>
        <v>4292000</v>
      </c>
      <c r="N732" s="50">
        <f t="shared" si="42"/>
        <v>2990400</v>
      </c>
      <c r="O732" s="50">
        <v>800</v>
      </c>
      <c r="P732" s="50">
        <f t="shared" si="40"/>
        <v>0</v>
      </c>
      <c r="Q732" s="51"/>
    </row>
    <row r="733" spans="11:17">
      <c r="K733" s="49"/>
      <c r="L733" s="50">
        <f t="shared" si="39"/>
        <v>4292000</v>
      </c>
      <c r="M733" s="50">
        <f t="shared" si="41"/>
        <v>4296000</v>
      </c>
      <c r="N733" s="50">
        <f t="shared" si="42"/>
        <v>2993600</v>
      </c>
      <c r="O733" s="50">
        <v>800</v>
      </c>
      <c r="P733" s="50">
        <f t="shared" si="40"/>
        <v>0</v>
      </c>
      <c r="Q733" s="51"/>
    </row>
    <row r="734" spans="11:17">
      <c r="K734" s="49"/>
      <c r="L734" s="50">
        <f t="shared" si="39"/>
        <v>4296000</v>
      </c>
      <c r="M734" s="50">
        <f t="shared" si="41"/>
        <v>4300000</v>
      </c>
      <c r="N734" s="50">
        <f t="shared" si="42"/>
        <v>2996800</v>
      </c>
      <c r="O734" s="50">
        <v>800</v>
      </c>
      <c r="P734" s="50">
        <f t="shared" si="40"/>
        <v>0</v>
      </c>
      <c r="Q734" s="51"/>
    </row>
    <row r="735" spans="11:17">
      <c r="K735" s="49"/>
      <c r="L735" s="50">
        <f t="shared" si="39"/>
        <v>4300000</v>
      </c>
      <c r="M735" s="50">
        <f t="shared" si="41"/>
        <v>4304000</v>
      </c>
      <c r="N735" s="50">
        <f t="shared" si="42"/>
        <v>3000000</v>
      </c>
      <c r="O735" s="50">
        <v>800</v>
      </c>
      <c r="P735" s="50">
        <f t="shared" si="40"/>
        <v>0</v>
      </c>
      <c r="Q735" s="51"/>
    </row>
    <row r="736" spans="11:17">
      <c r="K736" s="49"/>
      <c r="L736" s="50">
        <f t="shared" si="39"/>
        <v>4304000</v>
      </c>
      <c r="M736" s="50">
        <f t="shared" si="41"/>
        <v>4308000</v>
      </c>
      <c r="N736" s="50">
        <f t="shared" si="42"/>
        <v>3003200</v>
      </c>
      <c r="O736" s="50">
        <v>800</v>
      </c>
      <c r="P736" s="50">
        <f t="shared" si="40"/>
        <v>0</v>
      </c>
      <c r="Q736" s="51"/>
    </row>
    <row r="737" spans="11:17">
      <c r="K737" s="49"/>
      <c r="L737" s="50">
        <f t="shared" si="39"/>
        <v>4308000</v>
      </c>
      <c r="M737" s="50">
        <f t="shared" si="41"/>
        <v>4312000</v>
      </c>
      <c r="N737" s="50">
        <f t="shared" si="42"/>
        <v>3006400</v>
      </c>
      <c r="O737" s="50">
        <v>800</v>
      </c>
      <c r="P737" s="50">
        <f t="shared" si="40"/>
        <v>0</v>
      </c>
      <c r="Q737" s="51"/>
    </row>
    <row r="738" spans="11:17">
      <c r="K738" s="49"/>
      <c r="L738" s="50">
        <f t="shared" si="39"/>
        <v>4312000</v>
      </c>
      <c r="M738" s="50">
        <f t="shared" si="41"/>
        <v>4316000</v>
      </c>
      <c r="N738" s="50">
        <f t="shared" si="42"/>
        <v>3009600</v>
      </c>
      <c r="O738" s="50">
        <v>800</v>
      </c>
      <c r="P738" s="50">
        <f t="shared" si="40"/>
        <v>0</v>
      </c>
      <c r="Q738" s="51"/>
    </row>
    <row r="739" spans="11:17">
      <c r="K739" s="49"/>
      <c r="L739" s="50">
        <f t="shared" si="39"/>
        <v>4316000</v>
      </c>
      <c r="M739" s="50">
        <f t="shared" si="41"/>
        <v>4320000</v>
      </c>
      <c r="N739" s="50">
        <f t="shared" si="42"/>
        <v>3012800</v>
      </c>
      <c r="O739" s="50">
        <v>800</v>
      </c>
      <c r="P739" s="50">
        <f t="shared" si="40"/>
        <v>0</v>
      </c>
      <c r="Q739" s="51"/>
    </row>
    <row r="740" spans="11:17">
      <c r="K740" s="49"/>
      <c r="L740" s="50">
        <f t="shared" si="39"/>
        <v>4320000</v>
      </c>
      <c r="M740" s="50">
        <f t="shared" si="41"/>
        <v>4324000</v>
      </c>
      <c r="N740" s="50">
        <f t="shared" si="42"/>
        <v>3016000</v>
      </c>
      <c r="O740" s="50">
        <v>800</v>
      </c>
      <c r="P740" s="50">
        <f t="shared" si="40"/>
        <v>0</v>
      </c>
      <c r="Q740" s="51"/>
    </row>
    <row r="741" spans="11:17">
      <c r="K741" s="49"/>
      <c r="L741" s="50">
        <f t="shared" si="39"/>
        <v>4324000</v>
      </c>
      <c r="M741" s="50">
        <f t="shared" si="41"/>
        <v>4328000</v>
      </c>
      <c r="N741" s="50">
        <f t="shared" si="42"/>
        <v>3019200</v>
      </c>
      <c r="O741" s="50">
        <v>800</v>
      </c>
      <c r="P741" s="50">
        <f t="shared" si="40"/>
        <v>0</v>
      </c>
      <c r="Q741" s="51"/>
    </row>
    <row r="742" spans="11:17">
      <c r="K742" s="49"/>
      <c r="L742" s="50">
        <f t="shared" si="39"/>
        <v>4328000</v>
      </c>
      <c r="M742" s="50">
        <f t="shared" si="41"/>
        <v>4332000</v>
      </c>
      <c r="N742" s="50">
        <f t="shared" si="42"/>
        <v>3022400</v>
      </c>
      <c r="O742" s="50">
        <v>800</v>
      </c>
      <c r="P742" s="50">
        <f t="shared" si="40"/>
        <v>0</v>
      </c>
      <c r="Q742" s="51"/>
    </row>
    <row r="743" spans="11:17">
      <c r="K743" s="49"/>
      <c r="L743" s="50">
        <f t="shared" si="39"/>
        <v>4332000</v>
      </c>
      <c r="M743" s="50">
        <f t="shared" si="41"/>
        <v>4336000</v>
      </c>
      <c r="N743" s="50">
        <f t="shared" si="42"/>
        <v>3025600</v>
      </c>
      <c r="O743" s="50">
        <v>800</v>
      </c>
      <c r="P743" s="50">
        <f t="shared" si="40"/>
        <v>0</v>
      </c>
      <c r="Q743" s="51"/>
    </row>
    <row r="744" spans="11:17">
      <c r="K744" s="49"/>
      <c r="L744" s="50">
        <f t="shared" si="39"/>
        <v>4336000</v>
      </c>
      <c r="M744" s="50">
        <f t="shared" si="41"/>
        <v>4340000</v>
      </c>
      <c r="N744" s="50">
        <f t="shared" si="42"/>
        <v>3028800</v>
      </c>
      <c r="O744" s="50">
        <v>800</v>
      </c>
      <c r="P744" s="50">
        <f t="shared" si="40"/>
        <v>0</v>
      </c>
      <c r="Q744" s="51"/>
    </row>
    <row r="745" spans="11:17">
      <c r="K745" s="49"/>
      <c r="L745" s="50">
        <f t="shared" si="39"/>
        <v>4340000</v>
      </c>
      <c r="M745" s="50">
        <f t="shared" si="41"/>
        <v>4344000</v>
      </c>
      <c r="N745" s="50">
        <f t="shared" si="42"/>
        <v>3032000</v>
      </c>
      <c r="O745" s="50">
        <v>800</v>
      </c>
      <c r="P745" s="50">
        <f t="shared" si="40"/>
        <v>0</v>
      </c>
      <c r="Q745" s="51"/>
    </row>
    <row r="746" spans="11:17">
      <c r="K746" s="49"/>
      <c r="L746" s="50">
        <f t="shared" si="39"/>
        <v>4344000</v>
      </c>
      <c r="M746" s="50">
        <f t="shared" si="41"/>
        <v>4348000</v>
      </c>
      <c r="N746" s="50">
        <f t="shared" si="42"/>
        <v>3035200</v>
      </c>
      <c r="O746" s="50">
        <v>800</v>
      </c>
      <c r="P746" s="50">
        <f t="shared" si="40"/>
        <v>0</v>
      </c>
      <c r="Q746" s="51"/>
    </row>
    <row r="747" spans="11:17">
      <c r="K747" s="49"/>
      <c r="L747" s="50">
        <f t="shared" si="39"/>
        <v>4348000</v>
      </c>
      <c r="M747" s="50">
        <f t="shared" si="41"/>
        <v>4352000</v>
      </c>
      <c r="N747" s="50">
        <f t="shared" si="42"/>
        <v>3038400</v>
      </c>
      <c r="O747" s="50">
        <v>800</v>
      </c>
      <c r="P747" s="50">
        <f t="shared" si="40"/>
        <v>0</v>
      </c>
      <c r="Q747" s="51"/>
    </row>
    <row r="748" spans="11:17">
      <c r="K748" s="49"/>
      <c r="L748" s="50">
        <f t="shared" si="39"/>
        <v>4352000</v>
      </c>
      <c r="M748" s="50">
        <f t="shared" si="41"/>
        <v>4356000</v>
      </c>
      <c r="N748" s="50">
        <f t="shared" si="42"/>
        <v>3041600</v>
      </c>
      <c r="O748" s="50">
        <v>800</v>
      </c>
      <c r="P748" s="50">
        <f t="shared" si="40"/>
        <v>0</v>
      </c>
      <c r="Q748" s="51"/>
    </row>
    <row r="749" spans="11:17">
      <c r="K749" s="49"/>
      <c r="L749" s="50">
        <f t="shared" si="39"/>
        <v>4356000</v>
      </c>
      <c r="M749" s="50">
        <f t="shared" si="41"/>
        <v>4360000</v>
      </c>
      <c r="N749" s="50">
        <f t="shared" si="42"/>
        <v>3044800</v>
      </c>
      <c r="O749" s="50">
        <v>800</v>
      </c>
      <c r="P749" s="50">
        <f t="shared" si="40"/>
        <v>0</v>
      </c>
      <c r="Q749" s="51"/>
    </row>
    <row r="750" spans="11:17">
      <c r="K750" s="49"/>
      <c r="L750" s="50">
        <f t="shared" si="39"/>
        <v>4360000</v>
      </c>
      <c r="M750" s="50">
        <f t="shared" si="41"/>
        <v>4364000</v>
      </c>
      <c r="N750" s="50">
        <f t="shared" si="42"/>
        <v>3048000</v>
      </c>
      <c r="O750" s="50">
        <v>800</v>
      </c>
      <c r="P750" s="50">
        <f t="shared" si="40"/>
        <v>0</v>
      </c>
      <c r="Q750" s="51"/>
    </row>
    <row r="751" spans="11:17">
      <c r="K751" s="49"/>
      <c r="L751" s="50">
        <f t="shared" si="39"/>
        <v>4364000</v>
      </c>
      <c r="M751" s="50">
        <f t="shared" si="41"/>
        <v>4368000</v>
      </c>
      <c r="N751" s="50">
        <f t="shared" si="42"/>
        <v>3051200</v>
      </c>
      <c r="O751" s="50">
        <v>800</v>
      </c>
      <c r="P751" s="50">
        <f t="shared" si="40"/>
        <v>0</v>
      </c>
      <c r="Q751" s="51"/>
    </row>
    <row r="752" spans="11:17">
      <c r="K752" s="49"/>
      <c r="L752" s="50">
        <f t="shared" si="39"/>
        <v>4368000</v>
      </c>
      <c r="M752" s="50">
        <f t="shared" si="41"/>
        <v>4372000</v>
      </c>
      <c r="N752" s="50">
        <f t="shared" si="42"/>
        <v>3054400</v>
      </c>
      <c r="O752" s="50">
        <v>800</v>
      </c>
      <c r="P752" s="50">
        <f t="shared" si="40"/>
        <v>0</v>
      </c>
      <c r="Q752" s="51"/>
    </row>
    <row r="753" spans="11:17">
      <c r="K753" s="49"/>
      <c r="L753" s="50">
        <f t="shared" si="39"/>
        <v>4372000</v>
      </c>
      <c r="M753" s="50">
        <f t="shared" si="41"/>
        <v>4376000</v>
      </c>
      <c r="N753" s="50">
        <f t="shared" si="42"/>
        <v>3057600</v>
      </c>
      <c r="O753" s="50">
        <v>800</v>
      </c>
      <c r="P753" s="50">
        <f t="shared" si="40"/>
        <v>0</v>
      </c>
      <c r="Q753" s="51"/>
    </row>
    <row r="754" spans="11:17">
      <c r="K754" s="49"/>
      <c r="L754" s="50">
        <f t="shared" si="39"/>
        <v>4376000</v>
      </c>
      <c r="M754" s="50">
        <f t="shared" si="41"/>
        <v>4380000</v>
      </c>
      <c r="N754" s="50">
        <f t="shared" si="42"/>
        <v>3060800</v>
      </c>
      <c r="O754" s="50">
        <v>800</v>
      </c>
      <c r="P754" s="50">
        <f t="shared" si="40"/>
        <v>0</v>
      </c>
      <c r="Q754" s="51"/>
    </row>
    <row r="755" spans="11:17">
      <c r="K755" s="49"/>
      <c r="L755" s="50">
        <f t="shared" si="39"/>
        <v>4380000</v>
      </c>
      <c r="M755" s="50">
        <f t="shared" si="41"/>
        <v>4384000</v>
      </c>
      <c r="N755" s="50">
        <f t="shared" si="42"/>
        <v>3064000</v>
      </c>
      <c r="O755" s="50">
        <v>800</v>
      </c>
      <c r="P755" s="50">
        <f t="shared" si="40"/>
        <v>0</v>
      </c>
      <c r="Q755" s="51"/>
    </row>
    <row r="756" spans="11:17">
      <c r="K756" s="49"/>
      <c r="L756" s="50">
        <f t="shared" si="39"/>
        <v>4384000</v>
      </c>
      <c r="M756" s="50">
        <f t="shared" si="41"/>
        <v>4388000</v>
      </c>
      <c r="N756" s="50">
        <f t="shared" si="42"/>
        <v>3067200</v>
      </c>
      <c r="O756" s="50">
        <v>800</v>
      </c>
      <c r="P756" s="50">
        <f t="shared" si="40"/>
        <v>0</v>
      </c>
      <c r="Q756" s="51"/>
    </row>
    <row r="757" spans="11:17">
      <c r="K757" s="49"/>
      <c r="L757" s="50">
        <f t="shared" si="39"/>
        <v>4388000</v>
      </c>
      <c r="M757" s="50">
        <f t="shared" si="41"/>
        <v>4392000</v>
      </c>
      <c r="N757" s="50">
        <f t="shared" si="42"/>
        <v>3070400</v>
      </c>
      <c r="O757" s="50">
        <v>800</v>
      </c>
      <c r="P757" s="50">
        <f t="shared" si="40"/>
        <v>0</v>
      </c>
      <c r="Q757" s="51"/>
    </row>
    <row r="758" spans="11:17">
      <c r="K758" s="49"/>
      <c r="L758" s="50">
        <f t="shared" si="39"/>
        <v>4392000</v>
      </c>
      <c r="M758" s="50">
        <f t="shared" si="41"/>
        <v>4396000</v>
      </c>
      <c r="N758" s="50">
        <f t="shared" si="42"/>
        <v>3073600</v>
      </c>
      <c r="O758" s="50">
        <v>800</v>
      </c>
      <c r="P758" s="50">
        <f t="shared" si="40"/>
        <v>0</v>
      </c>
      <c r="Q758" s="51"/>
    </row>
    <row r="759" spans="11:17">
      <c r="K759" s="49"/>
      <c r="L759" s="50">
        <f t="shared" si="39"/>
        <v>4396000</v>
      </c>
      <c r="M759" s="50">
        <f t="shared" si="41"/>
        <v>4400000</v>
      </c>
      <c r="N759" s="50">
        <f t="shared" si="42"/>
        <v>3076800</v>
      </c>
      <c r="O759" s="50">
        <v>800</v>
      </c>
      <c r="P759" s="50">
        <f t="shared" si="40"/>
        <v>0</v>
      </c>
      <c r="Q759" s="51"/>
    </row>
    <row r="760" spans="11:17">
      <c r="K760" s="49"/>
      <c r="L760" s="50">
        <f t="shared" si="39"/>
        <v>4400000</v>
      </c>
      <c r="M760" s="50">
        <f t="shared" si="41"/>
        <v>4404000</v>
      </c>
      <c r="N760" s="50">
        <f t="shared" si="42"/>
        <v>3080000</v>
      </c>
      <c r="O760" s="50">
        <v>800</v>
      </c>
      <c r="P760" s="50">
        <f t="shared" si="40"/>
        <v>0</v>
      </c>
      <c r="Q760" s="51"/>
    </row>
    <row r="761" spans="11:17">
      <c r="K761" s="49"/>
      <c r="L761" s="50">
        <f t="shared" si="39"/>
        <v>4404000</v>
      </c>
      <c r="M761" s="50">
        <f t="shared" si="41"/>
        <v>4408000</v>
      </c>
      <c r="N761" s="50">
        <f t="shared" si="42"/>
        <v>3083200</v>
      </c>
      <c r="O761" s="50">
        <v>800</v>
      </c>
      <c r="P761" s="50">
        <f t="shared" si="40"/>
        <v>0</v>
      </c>
      <c r="Q761" s="51"/>
    </row>
    <row r="762" spans="11:17">
      <c r="K762" s="49"/>
      <c r="L762" s="50">
        <f t="shared" si="39"/>
        <v>4408000</v>
      </c>
      <c r="M762" s="50">
        <f t="shared" si="41"/>
        <v>4412000</v>
      </c>
      <c r="N762" s="50">
        <f t="shared" si="42"/>
        <v>3086400</v>
      </c>
      <c r="O762" s="50">
        <v>800</v>
      </c>
      <c r="P762" s="50">
        <f t="shared" si="40"/>
        <v>0</v>
      </c>
      <c r="Q762" s="51"/>
    </row>
    <row r="763" spans="11:17">
      <c r="K763" s="49"/>
      <c r="L763" s="50">
        <f t="shared" si="39"/>
        <v>4412000</v>
      </c>
      <c r="M763" s="50">
        <f t="shared" si="41"/>
        <v>4416000</v>
      </c>
      <c r="N763" s="50">
        <f t="shared" si="42"/>
        <v>3089600</v>
      </c>
      <c r="O763" s="50">
        <v>800</v>
      </c>
      <c r="P763" s="50">
        <f t="shared" si="40"/>
        <v>0</v>
      </c>
      <c r="Q763" s="51"/>
    </row>
    <row r="764" spans="11:17">
      <c r="K764" s="49"/>
      <c r="L764" s="50">
        <f t="shared" si="39"/>
        <v>4416000</v>
      </c>
      <c r="M764" s="50">
        <f t="shared" si="41"/>
        <v>4420000</v>
      </c>
      <c r="N764" s="50">
        <f t="shared" si="42"/>
        <v>3092800</v>
      </c>
      <c r="O764" s="50">
        <v>800</v>
      </c>
      <c r="P764" s="50">
        <f t="shared" si="40"/>
        <v>0</v>
      </c>
      <c r="Q764" s="51"/>
    </row>
    <row r="765" spans="11:17">
      <c r="K765" s="49"/>
      <c r="L765" s="50">
        <f t="shared" si="39"/>
        <v>4420000</v>
      </c>
      <c r="M765" s="50">
        <f t="shared" si="41"/>
        <v>4424000</v>
      </c>
      <c r="N765" s="50">
        <f t="shared" si="42"/>
        <v>3096000</v>
      </c>
      <c r="O765" s="50">
        <v>800</v>
      </c>
      <c r="P765" s="50">
        <f t="shared" si="40"/>
        <v>0</v>
      </c>
      <c r="Q765" s="51"/>
    </row>
    <row r="766" spans="11:17">
      <c r="K766" s="49"/>
      <c r="L766" s="50">
        <f t="shared" si="39"/>
        <v>4424000</v>
      </c>
      <c r="M766" s="50">
        <f t="shared" si="41"/>
        <v>4428000</v>
      </c>
      <c r="N766" s="50">
        <f t="shared" si="42"/>
        <v>3099200</v>
      </c>
      <c r="O766" s="50">
        <v>800</v>
      </c>
      <c r="P766" s="50">
        <f t="shared" si="40"/>
        <v>0</v>
      </c>
      <c r="Q766" s="51"/>
    </row>
    <row r="767" spans="11:17">
      <c r="K767" s="49"/>
      <c r="L767" s="50">
        <f t="shared" si="39"/>
        <v>4428000</v>
      </c>
      <c r="M767" s="50">
        <f t="shared" si="41"/>
        <v>4432000</v>
      </c>
      <c r="N767" s="50">
        <f t="shared" si="42"/>
        <v>3102400</v>
      </c>
      <c r="O767" s="50">
        <v>800</v>
      </c>
      <c r="P767" s="50">
        <f t="shared" si="40"/>
        <v>0</v>
      </c>
      <c r="Q767" s="51"/>
    </row>
    <row r="768" spans="11:17">
      <c r="K768" s="49"/>
      <c r="L768" s="50">
        <f t="shared" ref="L768:L831" si="43">+M767</f>
        <v>4432000</v>
      </c>
      <c r="M768" s="50">
        <f t="shared" si="41"/>
        <v>4436000</v>
      </c>
      <c r="N768" s="50">
        <f t="shared" si="42"/>
        <v>3105600</v>
      </c>
      <c r="O768" s="50">
        <v>800</v>
      </c>
      <c r="P768" s="50">
        <f t="shared" ref="P768:P831" si="44">IF(L768&lt;=$Q$132,IF($Q$132&lt;M768,N768,0),0)</f>
        <v>0</v>
      </c>
      <c r="Q768" s="51"/>
    </row>
    <row r="769" spans="11:17">
      <c r="K769" s="49"/>
      <c r="L769" s="50">
        <f t="shared" si="43"/>
        <v>4436000</v>
      </c>
      <c r="M769" s="50">
        <f t="shared" si="41"/>
        <v>4440000</v>
      </c>
      <c r="N769" s="50">
        <f t="shared" si="42"/>
        <v>3108800</v>
      </c>
      <c r="O769" s="50">
        <v>800</v>
      </c>
      <c r="P769" s="50">
        <f t="shared" si="44"/>
        <v>0</v>
      </c>
      <c r="Q769" s="51"/>
    </row>
    <row r="770" spans="11:17">
      <c r="K770" s="49"/>
      <c r="L770" s="50">
        <f t="shared" si="43"/>
        <v>4440000</v>
      </c>
      <c r="M770" s="50">
        <f t="shared" si="41"/>
        <v>4444000</v>
      </c>
      <c r="N770" s="50">
        <f t="shared" si="42"/>
        <v>3112000</v>
      </c>
      <c r="O770" s="50">
        <v>800</v>
      </c>
      <c r="P770" s="50">
        <f t="shared" si="44"/>
        <v>0</v>
      </c>
      <c r="Q770" s="51"/>
    </row>
    <row r="771" spans="11:17">
      <c r="K771" s="49"/>
      <c r="L771" s="50">
        <f t="shared" si="43"/>
        <v>4444000</v>
      </c>
      <c r="M771" s="50">
        <f t="shared" si="41"/>
        <v>4448000</v>
      </c>
      <c r="N771" s="50">
        <f t="shared" si="42"/>
        <v>3115200</v>
      </c>
      <c r="O771" s="50">
        <v>800</v>
      </c>
      <c r="P771" s="50">
        <f t="shared" si="44"/>
        <v>0</v>
      </c>
      <c r="Q771" s="51"/>
    </row>
    <row r="772" spans="11:17">
      <c r="K772" s="49"/>
      <c r="L772" s="50">
        <f t="shared" si="43"/>
        <v>4448000</v>
      </c>
      <c r="M772" s="50">
        <f t="shared" ref="M772:M835" si="45">+M771+4000</f>
        <v>4452000</v>
      </c>
      <c r="N772" s="50">
        <f t="shared" si="42"/>
        <v>3118400</v>
      </c>
      <c r="O772" s="50">
        <v>800</v>
      </c>
      <c r="P772" s="50">
        <f t="shared" si="44"/>
        <v>0</v>
      </c>
      <c r="Q772" s="51"/>
    </row>
    <row r="773" spans="11:17">
      <c r="K773" s="49"/>
      <c r="L773" s="50">
        <f t="shared" si="43"/>
        <v>4452000</v>
      </c>
      <c r="M773" s="50">
        <f t="shared" si="45"/>
        <v>4456000</v>
      </c>
      <c r="N773" s="50">
        <f t="shared" si="42"/>
        <v>3121600</v>
      </c>
      <c r="O773" s="50">
        <v>800</v>
      </c>
      <c r="P773" s="50">
        <f t="shared" si="44"/>
        <v>0</v>
      </c>
      <c r="Q773" s="51"/>
    </row>
    <row r="774" spans="11:17">
      <c r="K774" s="49"/>
      <c r="L774" s="50">
        <f t="shared" si="43"/>
        <v>4456000</v>
      </c>
      <c r="M774" s="50">
        <f t="shared" si="45"/>
        <v>4460000</v>
      </c>
      <c r="N774" s="50">
        <f t="shared" si="42"/>
        <v>3124800</v>
      </c>
      <c r="O774" s="50">
        <v>800</v>
      </c>
      <c r="P774" s="50">
        <f t="shared" si="44"/>
        <v>0</v>
      </c>
      <c r="Q774" s="51"/>
    </row>
    <row r="775" spans="11:17">
      <c r="K775" s="49"/>
      <c r="L775" s="50">
        <f t="shared" si="43"/>
        <v>4460000</v>
      </c>
      <c r="M775" s="50">
        <f t="shared" si="45"/>
        <v>4464000</v>
      </c>
      <c r="N775" s="50">
        <f t="shared" si="42"/>
        <v>3128000</v>
      </c>
      <c r="O775" s="50">
        <v>800</v>
      </c>
      <c r="P775" s="50">
        <f t="shared" si="44"/>
        <v>0</v>
      </c>
      <c r="Q775" s="51"/>
    </row>
    <row r="776" spans="11:17">
      <c r="K776" s="49"/>
      <c r="L776" s="50">
        <f t="shared" si="43"/>
        <v>4464000</v>
      </c>
      <c r="M776" s="50">
        <f t="shared" si="45"/>
        <v>4468000</v>
      </c>
      <c r="N776" s="50">
        <f t="shared" si="42"/>
        <v>3131200</v>
      </c>
      <c r="O776" s="50">
        <v>800</v>
      </c>
      <c r="P776" s="50">
        <f t="shared" si="44"/>
        <v>0</v>
      </c>
      <c r="Q776" s="51"/>
    </row>
    <row r="777" spans="11:17">
      <c r="K777" s="49"/>
      <c r="L777" s="50">
        <f t="shared" si="43"/>
        <v>4468000</v>
      </c>
      <c r="M777" s="50">
        <f t="shared" si="45"/>
        <v>4472000</v>
      </c>
      <c r="N777" s="50">
        <f t="shared" si="42"/>
        <v>3134400</v>
      </c>
      <c r="O777" s="50">
        <v>800</v>
      </c>
      <c r="P777" s="50">
        <f t="shared" si="44"/>
        <v>0</v>
      </c>
      <c r="Q777" s="51"/>
    </row>
    <row r="778" spans="11:17">
      <c r="K778" s="49"/>
      <c r="L778" s="50">
        <f t="shared" si="43"/>
        <v>4472000</v>
      </c>
      <c r="M778" s="50">
        <f t="shared" si="45"/>
        <v>4476000</v>
      </c>
      <c r="N778" s="50">
        <f t="shared" si="42"/>
        <v>3137600</v>
      </c>
      <c r="O778" s="50">
        <v>800</v>
      </c>
      <c r="P778" s="50">
        <f t="shared" si="44"/>
        <v>0</v>
      </c>
      <c r="Q778" s="51"/>
    </row>
    <row r="779" spans="11:17">
      <c r="K779" s="49"/>
      <c r="L779" s="50">
        <f t="shared" si="43"/>
        <v>4476000</v>
      </c>
      <c r="M779" s="50">
        <f t="shared" si="45"/>
        <v>4480000</v>
      </c>
      <c r="N779" s="50">
        <f t="shared" si="42"/>
        <v>3140800</v>
      </c>
      <c r="O779" s="50">
        <v>800</v>
      </c>
      <c r="P779" s="50">
        <f t="shared" si="44"/>
        <v>0</v>
      </c>
      <c r="Q779" s="51"/>
    </row>
    <row r="780" spans="11:17">
      <c r="K780" s="49"/>
      <c r="L780" s="50">
        <f t="shared" si="43"/>
        <v>4480000</v>
      </c>
      <c r="M780" s="50">
        <f t="shared" si="45"/>
        <v>4484000</v>
      </c>
      <c r="N780" s="50">
        <f t="shared" si="42"/>
        <v>3144000</v>
      </c>
      <c r="O780" s="50">
        <v>800</v>
      </c>
      <c r="P780" s="50">
        <f t="shared" si="44"/>
        <v>0</v>
      </c>
      <c r="Q780" s="51"/>
    </row>
    <row r="781" spans="11:17">
      <c r="K781" s="49"/>
      <c r="L781" s="50">
        <f t="shared" si="43"/>
        <v>4484000</v>
      </c>
      <c r="M781" s="50">
        <f t="shared" si="45"/>
        <v>4488000</v>
      </c>
      <c r="N781" s="50">
        <f t="shared" si="42"/>
        <v>3147200</v>
      </c>
      <c r="O781" s="50">
        <v>800</v>
      </c>
      <c r="P781" s="50">
        <f t="shared" si="44"/>
        <v>0</v>
      </c>
      <c r="Q781" s="51"/>
    </row>
    <row r="782" spans="11:17">
      <c r="K782" s="49"/>
      <c r="L782" s="50">
        <f t="shared" si="43"/>
        <v>4488000</v>
      </c>
      <c r="M782" s="50">
        <f t="shared" si="45"/>
        <v>4492000</v>
      </c>
      <c r="N782" s="50">
        <f t="shared" si="42"/>
        <v>3150400</v>
      </c>
      <c r="O782" s="50">
        <v>800</v>
      </c>
      <c r="P782" s="50">
        <f t="shared" si="44"/>
        <v>0</v>
      </c>
      <c r="Q782" s="51"/>
    </row>
    <row r="783" spans="11:17">
      <c r="K783" s="49"/>
      <c r="L783" s="50">
        <f t="shared" si="43"/>
        <v>4492000</v>
      </c>
      <c r="M783" s="50">
        <f t="shared" si="45"/>
        <v>4496000</v>
      </c>
      <c r="N783" s="50">
        <f t="shared" si="42"/>
        <v>3153600</v>
      </c>
      <c r="O783" s="50">
        <v>800</v>
      </c>
      <c r="P783" s="50">
        <f t="shared" si="44"/>
        <v>0</v>
      </c>
      <c r="Q783" s="51"/>
    </row>
    <row r="784" spans="11:17">
      <c r="K784" s="49"/>
      <c r="L784" s="50">
        <f t="shared" si="43"/>
        <v>4496000</v>
      </c>
      <c r="M784" s="50">
        <f t="shared" si="45"/>
        <v>4500000</v>
      </c>
      <c r="N784" s="50">
        <f t="shared" si="42"/>
        <v>3156800</v>
      </c>
      <c r="O784" s="50">
        <v>800</v>
      </c>
      <c r="P784" s="50">
        <f t="shared" si="44"/>
        <v>0</v>
      </c>
      <c r="Q784" s="51"/>
    </row>
    <row r="785" spans="11:17">
      <c r="K785" s="49"/>
      <c r="L785" s="50">
        <f t="shared" si="43"/>
        <v>4500000</v>
      </c>
      <c r="M785" s="50">
        <f t="shared" si="45"/>
        <v>4504000</v>
      </c>
      <c r="N785" s="50">
        <f t="shared" si="42"/>
        <v>3160000</v>
      </c>
      <c r="O785" s="50">
        <v>800</v>
      </c>
      <c r="P785" s="50">
        <f t="shared" si="44"/>
        <v>0</v>
      </c>
      <c r="Q785" s="51"/>
    </row>
    <row r="786" spans="11:17">
      <c r="K786" s="49"/>
      <c r="L786" s="50">
        <f t="shared" si="43"/>
        <v>4504000</v>
      </c>
      <c r="M786" s="50">
        <f t="shared" si="45"/>
        <v>4508000</v>
      </c>
      <c r="N786" s="50">
        <f t="shared" si="42"/>
        <v>3163200</v>
      </c>
      <c r="O786" s="50">
        <v>800</v>
      </c>
      <c r="P786" s="50">
        <f t="shared" si="44"/>
        <v>0</v>
      </c>
      <c r="Q786" s="51"/>
    </row>
    <row r="787" spans="11:17">
      <c r="K787" s="49"/>
      <c r="L787" s="50">
        <f t="shared" si="43"/>
        <v>4508000</v>
      </c>
      <c r="M787" s="50">
        <f t="shared" si="45"/>
        <v>4512000</v>
      </c>
      <c r="N787" s="50">
        <f t="shared" si="42"/>
        <v>3166400</v>
      </c>
      <c r="O787" s="50">
        <v>800</v>
      </c>
      <c r="P787" s="50">
        <f t="shared" si="44"/>
        <v>0</v>
      </c>
      <c r="Q787" s="51"/>
    </row>
    <row r="788" spans="11:17">
      <c r="K788" s="49"/>
      <c r="L788" s="50">
        <f t="shared" si="43"/>
        <v>4512000</v>
      </c>
      <c r="M788" s="50">
        <f t="shared" si="45"/>
        <v>4516000</v>
      </c>
      <c r="N788" s="50">
        <f t="shared" si="42"/>
        <v>3169600</v>
      </c>
      <c r="O788" s="50">
        <v>800</v>
      </c>
      <c r="P788" s="50">
        <f t="shared" si="44"/>
        <v>0</v>
      </c>
      <c r="Q788" s="51"/>
    </row>
    <row r="789" spans="11:17">
      <c r="K789" s="49"/>
      <c r="L789" s="50">
        <f t="shared" si="43"/>
        <v>4516000</v>
      </c>
      <c r="M789" s="50">
        <f t="shared" si="45"/>
        <v>4520000</v>
      </c>
      <c r="N789" s="50">
        <f t="shared" si="42"/>
        <v>3172800</v>
      </c>
      <c r="O789" s="50">
        <v>800</v>
      </c>
      <c r="P789" s="50">
        <f t="shared" si="44"/>
        <v>0</v>
      </c>
      <c r="Q789" s="51"/>
    </row>
    <row r="790" spans="11:17">
      <c r="K790" s="49"/>
      <c r="L790" s="50">
        <f t="shared" si="43"/>
        <v>4520000</v>
      </c>
      <c r="M790" s="50">
        <f t="shared" si="45"/>
        <v>4524000</v>
      </c>
      <c r="N790" s="50">
        <f t="shared" ref="N790:N853" si="46">+N789+2400+O790</f>
        <v>3176000</v>
      </c>
      <c r="O790" s="50">
        <v>800</v>
      </c>
      <c r="P790" s="50">
        <f t="shared" si="44"/>
        <v>0</v>
      </c>
      <c r="Q790" s="51"/>
    </row>
    <row r="791" spans="11:17">
      <c r="K791" s="49"/>
      <c r="L791" s="50">
        <f t="shared" si="43"/>
        <v>4524000</v>
      </c>
      <c r="M791" s="50">
        <f t="shared" si="45"/>
        <v>4528000</v>
      </c>
      <c r="N791" s="50">
        <f t="shared" si="46"/>
        <v>3179200</v>
      </c>
      <c r="O791" s="50">
        <v>800</v>
      </c>
      <c r="P791" s="50">
        <f t="shared" si="44"/>
        <v>0</v>
      </c>
      <c r="Q791" s="51"/>
    </row>
    <row r="792" spans="11:17">
      <c r="K792" s="49"/>
      <c r="L792" s="50">
        <f t="shared" si="43"/>
        <v>4528000</v>
      </c>
      <c r="M792" s="50">
        <f t="shared" si="45"/>
        <v>4532000</v>
      </c>
      <c r="N792" s="50">
        <f t="shared" si="46"/>
        <v>3182400</v>
      </c>
      <c r="O792" s="50">
        <v>800</v>
      </c>
      <c r="P792" s="50">
        <f t="shared" si="44"/>
        <v>0</v>
      </c>
      <c r="Q792" s="51"/>
    </row>
    <row r="793" spans="11:17">
      <c r="K793" s="49"/>
      <c r="L793" s="50">
        <f t="shared" si="43"/>
        <v>4532000</v>
      </c>
      <c r="M793" s="50">
        <f t="shared" si="45"/>
        <v>4536000</v>
      </c>
      <c r="N793" s="50">
        <f t="shared" si="46"/>
        <v>3185600</v>
      </c>
      <c r="O793" s="50">
        <v>800</v>
      </c>
      <c r="P793" s="50">
        <f t="shared" si="44"/>
        <v>0</v>
      </c>
      <c r="Q793" s="51"/>
    </row>
    <row r="794" spans="11:17">
      <c r="K794" s="49"/>
      <c r="L794" s="50">
        <f t="shared" si="43"/>
        <v>4536000</v>
      </c>
      <c r="M794" s="50">
        <f t="shared" si="45"/>
        <v>4540000</v>
      </c>
      <c r="N794" s="50">
        <f t="shared" si="46"/>
        <v>3188800</v>
      </c>
      <c r="O794" s="50">
        <v>800</v>
      </c>
      <c r="P794" s="50">
        <f t="shared" si="44"/>
        <v>0</v>
      </c>
      <c r="Q794" s="51"/>
    </row>
    <row r="795" spans="11:17">
      <c r="K795" s="49"/>
      <c r="L795" s="50">
        <f t="shared" si="43"/>
        <v>4540000</v>
      </c>
      <c r="M795" s="50">
        <f t="shared" si="45"/>
        <v>4544000</v>
      </c>
      <c r="N795" s="50">
        <f t="shared" si="46"/>
        <v>3192000</v>
      </c>
      <c r="O795" s="50">
        <v>800</v>
      </c>
      <c r="P795" s="50">
        <f t="shared" si="44"/>
        <v>0</v>
      </c>
      <c r="Q795" s="51"/>
    </row>
    <row r="796" spans="11:17">
      <c r="K796" s="49"/>
      <c r="L796" s="50">
        <f t="shared" si="43"/>
        <v>4544000</v>
      </c>
      <c r="M796" s="50">
        <f t="shared" si="45"/>
        <v>4548000</v>
      </c>
      <c r="N796" s="50">
        <f t="shared" si="46"/>
        <v>3195200</v>
      </c>
      <c r="O796" s="50">
        <v>800</v>
      </c>
      <c r="P796" s="50">
        <f t="shared" si="44"/>
        <v>0</v>
      </c>
      <c r="Q796" s="51"/>
    </row>
    <row r="797" spans="11:17">
      <c r="K797" s="49"/>
      <c r="L797" s="50">
        <f t="shared" si="43"/>
        <v>4548000</v>
      </c>
      <c r="M797" s="50">
        <f t="shared" si="45"/>
        <v>4552000</v>
      </c>
      <c r="N797" s="50">
        <f t="shared" si="46"/>
        <v>3198400</v>
      </c>
      <c r="O797" s="50">
        <v>800</v>
      </c>
      <c r="P797" s="50">
        <f t="shared" si="44"/>
        <v>0</v>
      </c>
      <c r="Q797" s="51"/>
    </row>
    <row r="798" spans="11:17">
      <c r="K798" s="49"/>
      <c r="L798" s="50">
        <f t="shared" si="43"/>
        <v>4552000</v>
      </c>
      <c r="M798" s="50">
        <f t="shared" si="45"/>
        <v>4556000</v>
      </c>
      <c r="N798" s="50">
        <f t="shared" si="46"/>
        <v>3201600</v>
      </c>
      <c r="O798" s="50">
        <v>800</v>
      </c>
      <c r="P798" s="50">
        <f t="shared" si="44"/>
        <v>0</v>
      </c>
      <c r="Q798" s="51"/>
    </row>
    <row r="799" spans="11:17">
      <c r="K799" s="49"/>
      <c r="L799" s="50">
        <f t="shared" si="43"/>
        <v>4556000</v>
      </c>
      <c r="M799" s="50">
        <f t="shared" si="45"/>
        <v>4560000</v>
      </c>
      <c r="N799" s="50">
        <f t="shared" si="46"/>
        <v>3204800</v>
      </c>
      <c r="O799" s="50">
        <v>800</v>
      </c>
      <c r="P799" s="50">
        <f t="shared" si="44"/>
        <v>0</v>
      </c>
      <c r="Q799" s="51"/>
    </row>
    <row r="800" spans="11:17">
      <c r="K800" s="49"/>
      <c r="L800" s="50">
        <f t="shared" si="43"/>
        <v>4560000</v>
      </c>
      <c r="M800" s="50">
        <f t="shared" si="45"/>
        <v>4564000</v>
      </c>
      <c r="N800" s="50">
        <f t="shared" si="46"/>
        <v>3208000</v>
      </c>
      <c r="O800" s="50">
        <v>800</v>
      </c>
      <c r="P800" s="50">
        <f t="shared" si="44"/>
        <v>0</v>
      </c>
      <c r="Q800" s="51"/>
    </row>
    <row r="801" spans="11:17">
      <c r="K801" s="49"/>
      <c r="L801" s="50">
        <f t="shared" si="43"/>
        <v>4564000</v>
      </c>
      <c r="M801" s="50">
        <f t="shared" si="45"/>
        <v>4568000</v>
      </c>
      <c r="N801" s="50">
        <f t="shared" si="46"/>
        <v>3211200</v>
      </c>
      <c r="O801" s="50">
        <v>800</v>
      </c>
      <c r="P801" s="50">
        <f t="shared" si="44"/>
        <v>0</v>
      </c>
      <c r="Q801" s="51"/>
    </row>
    <row r="802" spans="11:17">
      <c r="K802" s="49"/>
      <c r="L802" s="50">
        <f t="shared" si="43"/>
        <v>4568000</v>
      </c>
      <c r="M802" s="50">
        <f t="shared" si="45"/>
        <v>4572000</v>
      </c>
      <c r="N802" s="50">
        <f t="shared" si="46"/>
        <v>3214400</v>
      </c>
      <c r="O802" s="50">
        <v>800</v>
      </c>
      <c r="P802" s="50">
        <f t="shared" si="44"/>
        <v>0</v>
      </c>
      <c r="Q802" s="51"/>
    </row>
    <row r="803" spans="11:17">
      <c r="K803" s="49"/>
      <c r="L803" s="50">
        <f t="shared" si="43"/>
        <v>4572000</v>
      </c>
      <c r="M803" s="50">
        <f t="shared" si="45"/>
        <v>4576000</v>
      </c>
      <c r="N803" s="50">
        <f t="shared" si="46"/>
        <v>3217600</v>
      </c>
      <c r="O803" s="50">
        <v>800</v>
      </c>
      <c r="P803" s="50">
        <f t="shared" si="44"/>
        <v>0</v>
      </c>
      <c r="Q803" s="51"/>
    </row>
    <row r="804" spans="11:17">
      <c r="K804" s="49"/>
      <c r="L804" s="50">
        <f t="shared" si="43"/>
        <v>4576000</v>
      </c>
      <c r="M804" s="50">
        <f t="shared" si="45"/>
        <v>4580000</v>
      </c>
      <c r="N804" s="50">
        <f t="shared" si="46"/>
        <v>3220800</v>
      </c>
      <c r="O804" s="50">
        <v>800</v>
      </c>
      <c r="P804" s="50">
        <f t="shared" si="44"/>
        <v>0</v>
      </c>
      <c r="Q804" s="51"/>
    </row>
    <row r="805" spans="11:17">
      <c r="K805" s="49"/>
      <c r="L805" s="50">
        <f t="shared" si="43"/>
        <v>4580000</v>
      </c>
      <c r="M805" s="50">
        <f t="shared" si="45"/>
        <v>4584000</v>
      </c>
      <c r="N805" s="50">
        <f t="shared" si="46"/>
        <v>3224000</v>
      </c>
      <c r="O805" s="50">
        <v>800</v>
      </c>
      <c r="P805" s="50">
        <f t="shared" si="44"/>
        <v>0</v>
      </c>
      <c r="Q805" s="51"/>
    </row>
    <row r="806" spans="11:17">
      <c r="K806" s="49"/>
      <c r="L806" s="50">
        <f t="shared" si="43"/>
        <v>4584000</v>
      </c>
      <c r="M806" s="50">
        <f t="shared" si="45"/>
        <v>4588000</v>
      </c>
      <c r="N806" s="50">
        <f t="shared" si="46"/>
        <v>3227200</v>
      </c>
      <c r="O806" s="50">
        <v>800</v>
      </c>
      <c r="P806" s="50">
        <f t="shared" si="44"/>
        <v>0</v>
      </c>
      <c r="Q806" s="51"/>
    </row>
    <row r="807" spans="11:17">
      <c r="K807" s="49"/>
      <c r="L807" s="50">
        <f t="shared" si="43"/>
        <v>4588000</v>
      </c>
      <c r="M807" s="50">
        <f t="shared" si="45"/>
        <v>4592000</v>
      </c>
      <c r="N807" s="50">
        <f t="shared" si="46"/>
        <v>3230400</v>
      </c>
      <c r="O807" s="50">
        <v>800</v>
      </c>
      <c r="P807" s="50">
        <f t="shared" si="44"/>
        <v>0</v>
      </c>
      <c r="Q807" s="51"/>
    </row>
    <row r="808" spans="11:17">
      <c r="K808" s="49"/>
      <c r="L808" s="50">
        <f t="shared" si="43"/>
        <v>4592000</v>
      </c>
      <c r="M808" s="50">
        <f t="shared" si="45"/>
        <v>4596000</v>
      </c>
      <c r="N808" s="50">
        <f t="shared" si="46"/>
        <v>3233600</v>
      </c>
      <c r="O808" s="50">
        <v>800</v>
      </c>
      <c r="P808" s="50">
        <f t="shared" si="44"/>
        <v>0</v>
      </c>
      <c r="Q808" s="51"/>
    </row>
    <row r="809" spans="11:17">
      <c r="K809" s="49"/>
      <c r="L809" s="50">
        <f t="shared" si="43"/>
        <v>4596000</v>
      </c>
      <c r="M809" s="50">
        <f t="shared" si="45"/>
        <v>4600000</v>
      </c>
      <c r="N809" s="50">
        <f t="shared" si="46"/>
        <v>3236800</v>
      </c>
      <c r="O809" s="50">
        <v>800</v>
      </c>
      <c r="P809" s="50">
        <f t="shared" si="44"/>
        <v>0</v>
      </c>
      <c r="Q809" s="51"/>
    </row>
    <row r="810" spans="11:17">
      <c r="K810" s="49"/>
      <c r="L810" s="50">
        <f t="shared" si="43"/>
        <v>4600000</v>
      </c>
      <c r="M810" s="50">
        <f t="shared" si="45"/>
        <v>4604000</v>
      </c>
      <c r="N810" s="50">
        <f t="shared" si="46"/>
        <v>3240000</v>
      </c>
      <c r="O810" s="50">
        <v>800</v>
      </c>
      <c r="P810" s="50">
        <f t="shared" si="44"/>
        <v>0</v>
      </c>
      <c r="Q810" s="51"/>
    </row>
    <row r="811" spans="11:17">
      <c r="K811" s="49"/>
      <c r="L811" s="50">
        <f t="shared" si="43"/>
        <v>4604000</v>
      </c>
      <c r="M811" s="50">
        <f t="shared" si="45"/>
        <v>4608000</v>
      </c>
      <c r="N811" s="50">
        <f t="shared" si="46"/>
        <v>3243200</v>
      </c>
      <c r="O811" s="50">
        <v>800</v>
      </c>
      <c r="P811" s="50">
        <f t="shared" si="44"/>
        <v>0</v>
      </c>
      <c r="Q811" s="51"/>
    </row>
    <row r="812" spans="11:17">
      <c r="K812" s="49"/>
      <c r="L812" s="50">
        <f t="shared" si="43"/>
        <v>4608000</v>
      </c>
      <c r="M812" s="50">
        <f t="shared" si="45"/>
        <v>4612000</v>
      </c>
      <c r="N812" s="50">
        <f t="shared" si="46"/>
        <v>3246400</v>
      </c>
      <c r="O812" s="50">
        <v>800</v>
      </c>
      <c r="P812" s="50">
        <f t="shared" si="44"/>
        <v>0</v>
      </c>
      <c r="Q812" s="51"/>
    </row>
    <row r="813" spans="11:17">
      <c r="K813" s="49"/>
      <c r="L813" s="50">
        <f t="shared" si="43"/>
        <v>4612000</v>
      </c>
      <c r="M813" s="50">
        <f t="shared" si="45"/>
        <v>4616000</v>
      </c>
      <c r="N813" s="50">
        <f t="shared" si="46"/>
        <v>3249600</v>
      </c>
      <c r="O813" s="50">
        <v>800</v>
      </c>
      <c r="P813" s="50">
        <f t="shared" si="44"/>
        <v>0</v>
      </c>
      <c r="Q813" s="51"/>
    </row>
    <row r="814" spans="11:17">
      <c r="K814" s="49"/>
      <c r="L814" s="50">
        <f t="shared" si="43"/>
        <v>4616000</v>
      </c>
      <c r="M814" s="50">
        <f t="shared" si="45"/>
        <v>4620000</v>
      </c>
      <c r="N814" s="50">
        <f t="shared" si="46"/>
        <v>3252800</v>
      </c>
      <c r="O814" s="50">
        <v>800</v>
      </c>
      <c r="P814" s="50">
        <f t="shared" si="44"/>
        <v>0</v>
      </c>
      <c r="Q814" s="51"/>
    </row>
    <row r="815" spans="11:17">
      <c r="K815" s="49"/>
      <c r="L815" s="50">
        <f t="shared" si="43"/>
        <v>4620000</v>
      </c>
      <c r="M815" s="50">
        <f t="shared" si="45"/>
        <v>4624000</v>
      </c>
      <c r="N815" s="50">
        <f t="shared" si="46"/>
        <v>3256000</v>
      </c>
      <c r="O815" s="50">
        <v>800</v>
      </c>
      <c r="P815" s="50">
        <f t="shared" si="44"/>
        <v>0</v>
      </c>
      <c r="Q815" s="51"/>
    </row>
    <row r="816" spans="11:17">
      <c r="K816" s="49"/>
      <c r="L816" s="50">
        <f t="shared" si="43"/>
        <v>4624000</v>
      </c>
      <c r="M816" s="50">
        <f t="shared" si="45"/>
        <v>4628000</v>
      </c>
      <c r="N816" s="50">
        <f t="shared" si="46"/>
        <v>3259200</v>
      </c>
      <c r="O816" s="50">
        <v>800</v>
      </c>
      <c r="P816" s="50">
        <f t="shared" si="44"/>
        <v>0</v>
      </c>
      <c r="Q816" s="51"/>
    </row>
    <row r="817" spans="11:17">
      <c r="K817" s="49"/>
      <c r="L817" s="50">
        <f t="shared" si="43"/>
        <v>4628000</v>
      </c>
      <c r="M817" s="50">
        <f t="shared" si="45"/>
        <v>4632000</v>
      </c>
      <c r="N817" s="50">
        <f t="shared" si="46"/>
        <v>3262400</v>
      </c>
      <c r="O817" s="50">
        <v>800</v>
      </c>
      <c r="P817" s="50">
        <f t="shared" si="44"/>
        <v>0</v>
      </c>
      <c r="Q817" s="51"/>
    </row>
    <row r="818" spans="11:17">
      <c r="K818" s="49"/>
      <c r="L818" s="50">
        <f t="shared" si="43"/>
        <v>4632000</v>
      </c>
      <c r="M818" s="50">
        <f t="shared" si="45"/>
        <v>4636000</v>
      </c>
      <c r="N818" s="50">
        <f t="shared" si="46"/>
        <v>3265600</v>
      </c>
      <c r="O818" s="50">
        <v>800</v>
      </c>
      <c r="P818" s="50">
        <f t="shared" si="44"/>
        <v>0</v>
      </c>
      <c r="Q818" s="51"/>
    </row>
    <row r="819" spans="11:17">
      <c r="K819" s="49"/>
      <c r="L819" s="50">
        <f t="shared" si="43"/>
        <v>4636000</v>
      </c>
      <c r="M819" s="50">
        <f t="shared" si="45"/>
        <v>4640000</v>
      </c>
      <c r="N819" s="50">
        <f t="shared" si="46"/>
        <v>3268800</v>
      </c>
      <c r="O819" s="50">
        <v>800</v>
      </c>
      <c r="P819" s="50">
        <f t="shared" si="44"/>
        <v>0</v>
      </c>
      <c r="Q819" s="51"/>
    </row>
    <row r="820" spans="11:17">
      <c r="K820" s="49"/>
      <c r="L820" s="50">
        <f t="shared" si="43"/>
        <v>4640000</v>
      </c>
      <c r="M820" s="50">
        <f t="shared" si="45"/>
        <v>4644000</v>
      </c>
      <c r="N820" s="50">
        <f t="shared" si="46"/>
        <v>3272000</v>
      </c>
      <c r="O820" s="50">
        <v>800</v>
      </c>
      <c r="P820" s="50">
        <f t="shared" si="44"/>
        <v>0</v>
      </c>
      <c r="Q820" s="51"/>
    </row>
    <row r="821" spans="11:17">
      <c r="K821" s="49"/>
      <c r="L821" s="50">
        <f t="shared" si="43"/>
        <v>4644000</v>
      </c>
      <c r="M821" s="50">
        <f t="shared" si="45"/>
        <v>4648000</v>
      </c>
      <c r="N821" s="50">
        <f t="shared" si="46"/>
        <v>3275200</v>
      </c>
      <c r="O821" s="50">
        <v>800</v>
      </c>
      <c r="P821" s="50">
        <f t="shared" si="44"/>
        <v>0</v>
      </c>
      <c r="Q821" s="51"/>
    </row>
    <row r="822" spans="11:17">
      <c r="K822" s="49"/>
      <c r="L822" s="50">
        <f t="shared" si="43"/>
        <v>4648000</v>
      </c>
      <c r="M822" s="50">
        <f t="shared" si="45"/>
        <v>4652000</v>
      </c>
      <c r="N822" s="50">
        <f t="shared" si="46"/>
        <v>3278400</v>
      </c>
      <c r="O822" s="50">
        <v>800</v>
      </c>
      <c r="P822" s="50">
        <f t="shared" si="44"/>
        <v>0</v>
      </c>
      <c r="Q822" s="51"/>
    </row>
    <row r="823" spans="11:17">
      <c r="K823" s="49"/>
      <c r="L823" s="50">
        <f t="shared" si="43"/>
        <v>4652000</v>
      </c>
      <c r="M823" s="50">
        <f t="shared" si="45"/>
        <v>4656000</v>
      </c>
      <c r="N823" s="50">
        <f t="shared" si="46"/>
        <v>3281600</v>
      </c>
      <c r="O823" s="50">
        <v>800</v>
      </c>
      <c r="P823" s="50">
        <f t="shared" si="44"/>
        <v>0</v>
      </c>
      <c r="Q823" s="51"/>
    </row>
    <row r="824" spans="11:17">
      <c r="K824" s="49"/>
      <c r="L824" s="50">
        <f t="shared" si="43"/>
        <v>4656000</v>
      </c>
      <c r="M824" s="50">
        <f t="shared" si="45"/>
        <v>4660000</v>
      </c>
      <c r="N824" s="50">
        <f t="shared" si="46"/>
        <v>3284800</v>
      </c>
      <c r="O824" s="50">
        <v>800</v>
      </c>
      <c r="P824" s="50">
        <f t="shared" si="44"/>
        <v>0</v>
      </c>
      <c r="Q824" s="51"/>
    </row>
    <row r="825" spans="11:17">
      <c r="K825" s="49"/>
      <c r="L825" s="50">
        <f t="shared" si="43"/>
        <v>4660000</v>
      </c>
      <c r="M825" s="50">
        <f t="shared" si="45"/>
        <v>4664000</v>
      </c>
      <c r="N825" s="50">
        <f t="shared" si="46"/>
        <v>3288000</v>
      </c>
      <c r="O825" s="50">
        <v>800</v>
      </c>
      <c r="P825" s="50">
        <f t="shared" si="44"/>
        <v>0</v>
      </c>
      <c r="Q825" s="51"/>
    </row>
    <row r="826" spans="11:17">
      <c r="K826" s="49"/>
      <c r="L826" s="50">
        <f t="shared" si="43"/>
        <v>4664000</v>
      </c>
      <c r="M826" s="50">
        <f t="shared" si="45"/>
        <v>4668000</v>
      </c>
      <c r="N826" s="50">
        <f t="shared" si="46"/>
        <v>3291200</v>
      </c>
      <c r="O826" s="50">
        <v>800</v>
      </c>
      <c r="P826" s="50">
        <f t="shared" si="44"/>
        <v>0</v>
      </c>
      <c r="Q826" s="51"/>
    </row>
    <row r="827" spans="11:17">
      <c r="K827" s="49"/>
      <c r="L827" s="50">
        <f t="shared" si="43"/>
        <v>4668000</v>
      </c>
      <c r="M827" s="50">
        <f t="shared" si="45"/>
        <v>4672000</v>
      </c>
      <c r="N827" s="50">
        <f t="shared" si="46"/>
        <v>3294400</v>
      </c>
      <c r="O827" s="50">
        <v>800</v>
      </c>
      <c r="P827" s="50">
        <f t="shared" si="44"/>
        <v>0</v>
      </c>
      <c r="Q827" s="51"/>
    </row>
    <row r="828" spans="11:17">
      <c r="K828" s="49"/>
      <c r="L828" s="50">
        <f t="shared" si="43"/>
        <v>4672000</v>
      </c>
      <c r="M828" s="50">
        <f t="shared" si="45"/>
        <v>4676000</v>
      </c>
      <c r="N828" s="50">
        <f t="shared" si="46"/>
        <v>3297600</v>
      </c>
      <c r="O828" s="50">
        <v>800</v>
      </c>
      <c r="P828" s="50">
        <f t="shared" si="44"/>
        <v>0</v>
      </c>
      <c r="Q828" s="51"/>
    </row>
    <row r="829" spans="11:17">
      <c r="K829" s="49"/>
      <c r="L829" s="50">
        <f t="shared" si="43"/>
        <v>4676000</v>
      </c>
      <c r="M829" s="50">
        <f t="shared" si="45"/>
        <v>4680000</v>
      </c>
      <c r="N829" s="50">
        <f t="shared" si="46"/>
        <v>3300800</v>
      </c>
      <c r="O829" s="50">
        <v>800</v>
      </c>
      <c r="P829" s="50">
        <f t="shared" si="44"/>
        <v>0</v>
      </c>
      <c r="Q829" s="51"/>
    </row>
    <row r="830" spans="11:17">
      <c r="K830" s="49"/>
      <c r="L830" s="50">
        <f t="shared" si="43"/>
        <v>4680000</v>
      </c>
      <c r="M830" s="50">
        <f t="shared" si="45"/>
        <v>4684000</v>
      </c>
      <c r="N830" s="50">
        <f t="shared" si="46"/>
        <v>3304000</v>
      </c>
      <c r="O830" s="50">
        <v>800</v>
      </c>
      <c r="P830" s="50">
        <f t="shared" si="44"/>
        <v>0</v>
      </c>
      <c r="Q830" s="51"/>
    </row>
    <row r="831" spans="11:17">
      <c r="K831" s="49"/>
      <c r="L831" s="50">
        <f t="shared" si="43"/>
        <v>4684000</v>
      </c>
      <c r="M831" s="50">
        <f t="shared" si="45"/>
        <v>4688000</v>
      </c>
      <c r="N831" s="50">
        <f t="shared" si="46"/>
        <v>3307200</v>
      </c>
      <c r="O831" s="50">
        <v>800</v>
      </c>
      <c r="P831" s="50">
        <f t="shared" si="44"/>
        <v>0</v>
      </c>
      <c r="Q831" s="51"/>
    </row>
    <row r="832" spans="11:17">
      <c r="K832" s="49"/>
      <c r="L832" s="50">
        <f t="shared" ref="L832:L895" si="47">+M831</f>
        <v>4688000</v>
      </c>
      <c r="M832" s="50">
        <f t="shared" si="45"/>
        <v>4692000</v>
      </c>
      <c r="N832" s="50">
        <f t="shared" si="46"/>
        <v>3310400</v>
      </c>
      <c r="O832" s="50">
        <v>800</v>
      </c>
      <c r="P832" s="50">
        <f t="shared" ref="P832:P895" si="48">IF(L832&lt;=$Q$132,IF($Q$132&lt;M832,N832,0),0)</f>
        <v>0</v>
      </c>
      <c r="Q832" s="51"/>
    </row>
    <row r="833" spans="11:17">
      <c r="K833" s="49"/>
      <c r="L833" s="50">
        <f t="shared" si="47"/>
        <v>4692000</v>
      </c>
      <c r="M833" s="50">
        <f t="shared" si="45"/>
        <v>4696000</v>
      </c>
      <c r="N833" s="50">
        <f t="shared" si="46"/>
        <v>3313600</v>
      </c>
      <c r="O833" s="50">
        <v>800</v>
      </c>
      <c r="P833" s="50">
        <f t="shared" si="48"/>
        <v>0</v>
      </c>
      <c r="Q833" s="51"/>
    </row>
    <row r="834" spans="11:17">
      <c r="K834" s="49"/>
      <c r="L834" s="50">
        <f t="shared" si="47"/>
        <v>4696000</v>
      </c>
      <c r="M834" s="50">
        <f t="shared" si="45"/>
        <v>4700000</v>
      </c>
      <c r="N834" s="50">
        <f t="shared" si="46"/>
        <v>3316800</v>
      </c>
      <c r="O834" s="50">
        <v>800</v>
      </c>
      <c r="P834" s="50">
        <f t="shared" si="48"/>
        <v>0</v>
      </c>
      <c r="Q834" s="51"/>
    </row>
    <row r="835" spans="11:17">
      <c r="K835" s="49"/>
      <c r="L835" s="50">
        <f t="shared" si="47"/>
        <v>4700000</v>
      </c>
      <c r="M835" s="50">
        <f t="shared" si="45"/>
        <v>4704000</v>
      </c>
      <c r="N835" s="50">
        <f t="shared" si="46"/>
        <v>3320000</v>
      </c>
      <c r="O835" s="50">
        <v>800</v>
      </c>
      <c r="P835" s="50">
        <f t="shared" si="48"/>
        <v>0</v>
      </c>
      <c r="Q835" s="51"/>
    </row>
    <row r="836" spans="11:17">
      <c r="K836" s="49"/>
      <c r="L836" s="50">
        <f t="shared" si="47"/>
        <v>4704000</v>
      </c>
      <c r="M836" s="50">
        <f t="shared" ref="M836:M899" si="49">+M835+4000</f>
        <v>4708000</v>
      </c>
      <c r="N836" s="50">
        <f t="shared" si="46"/>
        <v>3323200</v>
      </c>
      <c r="O836" s="50">
        <v>800</v>
      </c>
      <c r="P836" s="50">
        <f t="shared" si="48"/>
        <v>0</v>
      </c>
      <c r="Q836" s="51"/>
    </row>
    <row r="837" spans="11:17">
      <c r="K837" s="49"/>
      <c r="L837" s="50">
        <f t="shared" si="47"/>
        <v>4708000</v>
      </c>
      <c r="M837" s="50">
        <f t="shared" si="49"/>
        <v>4712000</v>
      </c>
      <c r="N837" s="50">
        <f t="shared" si="46"/>
        <v>3326400</v>
      </c>
      <c r="O837" s="50">
        <v>800</v>
      </c>
      <c r="P837" s="50">
        <f t="shared" si="48"/>
        <v>0</v>
      </c>
      <c r="Q837" s="51"/>
    </row>
    <row r="838" spans="11:17">
      <c r="K838" s="49"/>
      <c r="L838" s="50">
        <f t="shared" si="47"/>
        <v>4712000</v>
      </c>
      <c r="M838" s="50">
        <f t="shared" si="49"/>
        <v>4716000</v>
      </c>
      <c r="N838" s="50">
        <f t="shared" si="46"/>
        <v>3329600</v>
      </c>
      <c r="O838" s="50">
        <v>800</v>
      </c>
      <c r="P838" s="50">
        <f t="shared" si="48"/>
        <v>0</v>
      </c>
      <c r="Q838" s="51"/>
    </row>
    <row r="839" spans="11:17">
      <c r="K839" s="49"/>
      <c r="L839" s="50">
        <f t="shared" si="47"/>
        <v>4716000</v>
      </c>
      <c r="M839" s="50">
        <f t="shared" si="49"/>
        <v>4720000</v>
      </c>
      <c r="N839" s="50">
        <f t="shared" si="46"/>
        <v>3332800</v>
      </c>
      <c r="O839" s="50">
        <v>800</v>
      </c>
      <c r="P839" s="50">
        <f t="shared" si="48"/>
        <v>0</v>
      </c>
      <c r="Q839" s="51"/>
    </row>
    <row r="840" spans="11:17">
      <c r="K840" s="49"/>
      <c r="L840" s="50">
        <f t="shared" si="47"/>
        <v>4720000</v>
      </c>
      <c r="M840" s="50">
        <f t="shared" si="49"/>
        <v>4724000</v>
      </c>
      <c r="N840" s="50">
        <f t="shared" si="46"/>
        <v>3336000</v>
      </c>
      <c r="O840" s="50">
        <v>800</v>
      </c>
      <c r="P840" s="50">
        <f t="shared" si="48"/>
        <v>0</v>
      </c>
      <c r="Q840" s="51"/>
    </row>
    <row r="841" spans="11:17">
      <c r="K841" s="49"/>
      <c r="L841" s="50">
        <f t="shared" si="47"/>
        <v>4724000</v>
      </c>
      <c r="M841" s="50">
        <f t="shared" si="49"/>
        <v>4728000</v>
      </c>
      <c r="N841" s="50">
        <f t="shared" si="46"/>
        <v>3339200</v>
      </c>
      <c r="O841" s="50">
        <v>800</v>
      </c>
      <c r="P841" s="50">
        <f t="shared" si="48"/>
        <v>0</v>
      </c>
      <c r="Q841" s="51"/>
    </row>
    <row r="842" spans="11:17">
      <c r="K842" s="49"/>
      <c r="L842" s="50">
        <f t="shared" si="47"/>
        <v>4728000</v>
      </c>
      <c r="M842" s="50">
        <f t="shared" si="49"/>
        <v>4732000</v>
      </c>
      <c r="N842" s="50">
        <f t="shared" si="46"/>
        <v>3342400</v>
      </c>
      <c r="O842" s="50">
        <v>800</v>
      </c>
      <c r="P842" s="50">
        <f t="shared" si="48"/>
        <v>0</v>
      </c>
      <c r="Q842" s="51"/>
    </row>
    <row r="843" spans="11:17">
      <c r="K843" s="49"/>
      <c r="L843" s="50">
        <f t="shared" si="47"/>
        <v>4732000</v>
      </c>
      <c r="M843" s="50">
        <f t="shared" si="49"/>
        <v>4736000</v>
      </c>
      <c r="N843" s="50">
        <f t="shared" si="46"/>
        <v>3345600</v>
      </c>
      <c r="O843" s="50">
        <v>800</v>
      </c>
      <c r="P843" s="50">
        <f t="shared" si="48"/>
        <v>0</v>
      </c>
      <c r="Q843" s="51"/>
    </row>
    <row r="844" spans="11:17">
      <c r="K844" s="49"/>
      <c r="L844" s="50">
        <f t="shared" si="47"/>
        <v>4736000</v>
      </c>
      <c r="M844" s="50">
        <f t="shared" si="49"/>
        <v>4740000</v>
      </c>
      <c r="N844" s="50">
        <f t="shared" si="46"/>
        <v>3348800</v>
      </c>
      <c r="O844" s="50">
        <v>800</v>
      </c>
      <c r="P844" s="50">
        <f t="shared" si="48"/>
        <v>0</v>
      </c>
      <c r="Q844" s="51"/>
    </row>
    <row r="845" spans="11:17">
      <c r="K845" s="49"/>
      <c r="L845" s="50">
        <f t="shared" si="47"/>
        <v>4740000</v>
      </c>
      <c r="M845" s="50">
        <f t="shared" si="49"/>
        <v>4744000</v>
      </c>
      <c r="N845" s="50">
        <f t="shared" si="46"/>
        <v>3352000</v>
      </c>
      <c r="O845" s="50">
        <v>800</v>
      </c>
      <c r="P845" s="50">
        <f t="shared" si="48"/>
        <v>0</v>
      </c>
      <c r="Q845" s="51"/>
    </row>
    <row r="846" spans="11:17">
      <c r="K846" s="49"/>
      <c r="L846" s="50">
        <f t="shared" si="47"/>
        <v>4744000</v>
      </c>
      <c r="M846" s="50">
        <f t="shared" si="49"/>
        <v>4748000</v>
      </c>
      <c r="N846" s="50">
        <f t="shared" si="46"/>
        <v>3355200</v>
      </c>
      <c r="O846" s="50">
        <v>800</v>
      </c>
      <c r="P846" s="50">
        <f t="shared" si="48"/>
        <v>0</v>
      </c>
      <c r="Q846" s="51"/>
    </row>
    <row r="847" spans="11:17">
      <c r="K847" s="49"/>
      <c r="L847" s="50">
        <f t="shared" si="47"/>
        <v>4748000</v>
      </c>
      <c r="M847" s="50">
        <f t="shared" si="49"/>
        <v>4752000</v>
      </c>
      <c r="N847" s="50">
        <f t="shared" si="46"/>
        <v>3358400</v>
      </c>
      <c r="O847" s="50">
        <v>800</v>
      </c>
      <c r="P847" s="50">
        <f t="shared" si="48"/>
        <v>0</v>
      </c>
      <c r="Q847" s="51"/>
    </row>
    <row r="848" spans="11:17">
      <c r="K848" s="49"/>
      <c r="L848" s="50">
        <f t="shared" si="47"/>
        <v>4752000</v>
      </c>
      <c r="M848" s="50">
        <f t="shared" si="49"/>
        <v>4756000</v>
      </c>
      <c r="N848" s="50">
        <f t="shared" si="46"/>
        <v>3361600</v>
      </c>
      <c r="O848" s="50">
        <v>800</v>
      </c>
      <c r="P848" s="50">
        <f t="shared" si="48"/>
        <v>0</v>
      </c>
      <c r="Q848" s="51"/>
    </row>
    <row r="849" spans="11:17">
      <c r="K849" s="49"/>
      <c r="L849" s="50">
        <f t="shared" si="47"/>
        <v>4756000</v>
      </c>
      <c r="M849" s="50">
        <f t="shared" si="49"/>
        <v>4760000</v>
      </c>
      <c r="N849" s="50">
        <f t="shared" si="46"/>
        <v>3364800</v>
      </c>
      <c r="O849" s="50">
        <v>800</v>
      </c>
      <c r="P849" s="50">
        <f t="shared" si="48"/>
        <v>0</v>
      </c>
      <c r="Q849" s="51"/>
    </row>
    <row r="850" spans="11:17">
      <c r="K850" s="49"/>
      <c r="L850" s="50">
        <f t="shared" si="47"/>
        <v>4760000</v>
      </c>
      <c r="M850" s="50">
        <f t="shared" si="49"/>
        <v>4764000</v>
      </c>
      <c r="N850" s="50">
        <f t="shared" si="46"/>
        <v>3368000</v>
      </c>
      <c r="O850" s="50">
        <v>800</v>
      </c>
      <c r="P850" s="50">
        <f t="shared" si="48"/>
        <v>0</v>
      </c>
      <c r="Q850" s="51"/>
    </row>
    <row r="851" spans="11:17">
      <c r="K851" s="49"/>
      <c r="L851" s="50">
        <f t="shared" si="47"/>
        <v>4764000</v>
      </c>
      <c r="M851" s="50">
        <f t="shared" si="49"/>
        <v>4768000</v>
      </c>
      <c r="N851" s="50">
        <f t="shared" si="46"/>
        <v>3371200</v>
      </c>
      <c r="O851" s="50">
        <v>800</v>
      </c>
      <c r="P851" s="50">
        <f t="shared" si="48"/>
        <v>0</v>
      </c>
      <c r="Q851" s="51"/>
    </row>
    <row r="852" spans="11:17">
      <c r="K852" s="49"/>
      <c r="L852" s="50">
        <f t="shared" si="47"/>
        <v>4768000</v>
      </c>
      <c r="M852" s="50">
        <f t="shared" si="49"/>
        <v>4772000</v>
      </c>
      <c r="N852" s="50">
        <f t="shared" si="46"/>
        <v>3374400</v>
      </c>
      <c r="O852" s="50">
        <v>800</v>
      </c>
      <c r="P852" s="50">
        <f t="shared" si="48"/>
        <v>0</v>
      </c>
      <c r="Q852" s="51"/>
    </row>
    <row r="853" spans="11:17">
      <c r="K853" s="49"/>
      <c r="L853" s="50">
        <f t="shared" si="47"/>
        <v>4772000</v>
      </c>
      <c r="M853" s="50">
        <f t="shared" si="49"/>
        <v>4776000</v>
      </c>
      <c r="N853" s="50">
        <f t="shared" si="46"/>
        <v>3377600</v>
      </c>
      <c r="O853" s="50">
        <v>800</v>
      </c>
      <c r="P853" s="50">
        <f t="shared" si="48"/>
        <v>0</v>
      </c>
      <c r="Q853" s="51"/>
    </row>
    <row r="854" spans="11:17">
      <c r="K854" s="49"/>
      <c r="L854" s="50">
        <f t="shared" si="47"/>
        <v>4776000</v>
      </c>
      <c r="M854" s="50">
        <f t="shared" si="49"/>
        <v>4780000</v>
      </c>
      <c r="N854" s="50">
        <f t="shared" ref="N854:N911" si="50">+N853+2400+O854</f>
        <v>3380800</v>
      </c>
      <c r="O854" s="50">
        <v>800</v>
      </c>
      <c r="P854" s="50">
        <f t="shared" si="48"/>
        <v>0</v>
      </c>
      <c r="Q854" s="51"/>
    </row>
    <row r="855" spans="11:17">
      <c r="K855" s="49"/>
      <c r="L855" s="50">
        <f t="shared" si="47"/>
        <v>4780000</v>
      </c>
      <c r="M855" s="50">
        <f t="shared" si="49"/>
        <v>4784000</v>
      </c>
      <c r="N855" s="50">
        <f t="shared" si="50"/>
        <v>3384000</v>
      </c>
      <c r="O855" s="50">
        <v>800</v>
      </c>
      <c r="P855" s="50">
        <f t="shared" si="48"/>
        <v>0</v>
      </c>
      <c r="Q855" s="51"/>
    </row>
    <row r="856" spans="11:17">
      <c r="K856" s="49"/>
      <c r="L856" s="50">
        <f t="shared" si="47"/>
        <v>4784000</v>
      </c>
      <c r="M856" s="50">
        <f t="shared" si="49"/>
        <v>4788000</v>
      </c>
      <c r="N856" s="50">
        <f t="shared" si="50"/>
        <v>3387200</v>
      </c>
      <c r="O856" s="50">
        <v>800</v>
      </c>
      <c r="P856" s="50">
        <f t="shared" si="48"/>
        <v>0</v>
      </c>
      <c r="Q856" s="51"/>
    </row>
    <row r="857" spans="11:17">
      <c r="K857" s="49"/>
      <c r="L857" s="50">
        <f t="shared" si="47"/>
        <v>4788000</v>
      </c>
      <c r="M857" s="50">
        <f t="shared" si="49"/>
        <v>4792000</v>
      </c>
      <c r="N857" s="50">
        <f t="shared" si="50"/>
        <v>3390400</v>
      </c>
      <c r="O857" s="50">
        <v>800</v>
      </c>
      <c r="P857" s="50">
        <f t="shared" si="48"/>
        <v>0</v>
      </c>
      <c r="Q857" s="51"/>
    </row>
    <row r="858" spans="11:17">
      <c r="K858" s="49"/>
      <c r="L858" s="50">
        <f t="shared" si="47"/>
        <v>4792000</v>
      </c>
      <c r="M858" s="50">
        <f t="shared" si="49"/>
        <v>4796000</v>
      </c>
      <c r="N858" s="50">
        <f t="shared" si="50"/>
        <v>3393600</v>
      </c>
      <c r="O858" s="50">
        <v>800</v>
      </c>
      <c r="P858" s="50">
        <f t="shared" si="48"/>
        <v>0</v>
      </c>
      <c r="Q858" s="51"/>
    </row>
    <row r="859" spans="11:17">
      <c r="K859" s="49"/>
      <c r="L859" s="50">
        <f t="shared" si="47"/>
        <v>4796000</v>
      </c>
      <c r="M859" s="50">
        <f t="shared" si="49"/>
        <v>4800000</v>
      </c>
      <c r="N859" s="50">
        <f t="shared" si="50"/>
        <v>3396800</v>
      </c>
      <c r="O859" s="50">
        <v>800</v>
      </c>
      <c r="P859" s="50">
        <f t="shared" si="48"/>
        <v>0</v>
      </c>
      <c r="Q859" s="51"/>
    </row>
    <row r="860" spans="11:17">
      <c r="K860" s="49"/>
      <c r="L860" s="50">
        <f t="shared" si="47"/>
        <v>4800000</v>
      </c>
      <c r="M860" s="50">
        <f t="shared" si="49"/>
        <v>4804000</v>
      </c>
      <c r="N860" s="50">
        <f t="shared" si="50"/>
        <v>3400000</v>
      </c>
      <c r="O860" s="50">
        <v>800</v>
      </c>
      <c r="P860" s="50">
        <f t="shared" si="48"/>
        <v>0</v>
      </c>
      <c r="Q860" s="51"/>
    </row>
    <row r="861" spans="11:17">
      <c r="K861" s="49"/>
      <c r="L861" s="50">
        <f t="shared" si="47"/>
        <v>4804000</v>
      </c>
      <c r="M861" s="50">
        <f t="shared" si="49"/>
        <v>4808000</v>
      </c>
      <c r="N861" s="50">
        <f t="shared" si="50"/>
        <v>3403200</v>
      </c>
      <c r="O861" s="50">
        <v>800</v>
      </c>
      <c r="P861" s="50">
        <f t="shared" si="48"/>
        <v>0</v>
      </c>
      <c r="Q861" s="51"/>
    </row>
    <row r="862" spans="11:17">
      <c r="K862" s="49"/>
      <c r="L862" s="50">
        <f t="shared" si="47"/>
        <v>4808000</v>
      </c>
      <c r="M862" s="50">
        <f t="shared" si="49"/>
        <v>4812000</v>
      </c>
      <c r="N862" s="50">
        <f t="shared" si="50"/>
        <v>3406400</v>
      </c>
      <c r="O862" s="50">
        <v>800</v>
      </c>
      <c r="P862" s="50">
        <f t="shared" si="48"/>
        <v>0</v>
      </c>
      <c r="Q862" s="51"/>
    </row>
    <row r="863" spans="11:17">
      <c r="K863" s="49"/>
      <c r="L863" s="50">
        <f t="shared" si="47"/>
        <v>4812000</v>
      </c>
      <c r="M863" s="50">
        <f t="shared" si="49"/>
        <v>4816000</v>
      </c>
      <c r="N863" s="50">
        <f t="shared" si="50"/>
        <v>3409600</v>
      </c>
      <c r="O863" s="50">
        <v>800</v>
      </c>
      <c r="P863" s="50">
        <f t="shared" si="48"/>
        <v>0</v>
      </c>
      <c r="Q863" s="51"/>
    </row>
    <row r="864" spans="11:17">
      <c r="K864" s="49"/>
      <c r="L864" s="50">
        <f t="shared" si="47"/>
        <v>4816000</v>
      </c>
      <c r="M864" s="50">
        <f t="shared" si="49"/>
        <v>4820000</v>
      </c>
      <c r="N864" s="50">
        <f t="shared" si="50"/>
        <v>3412800</v>
      </c>
      <c r="O864" s="50">
        <v>800</v>
      </c>
      <c r="P864" s="50">
        <f t="shared" si="48"/>
        <v>0</v>
      </c>
      <c r="Q864" s="51"/>
    </row>
    <row r="865" spans="11:17">
      <c r="K865" s="49"/>
      <c r="L865" s="50">
        <f t="shared" si="47"/>
        <v>4820000</v>
      </c>
      <c r="M865" s="50">
        <f t="shared" si="49"/>
        <v>4824000</v>
      </c>
      <c r="N865" s="50">
        <f t="shared" si="50"/>
        <v>3416000</v>
      </c>
      <c r="O865" s="50">
        <v>800</v>
      </c>
      <c r="P865" s="50">
        <f t="shared" si="48"/>
        <v>0</v>
      </c>
      <c r="Q865" s="51"/>
    </row>
    <row r="866" spans="11:17">
      <c r="K866" s="49"/>
      <c r="L866" s="50">
        <f t="shared" si="47"/>
        <v>4824000</v>
      </c>
      <c r="M866" s="50">
        <f t="shared" si="49"/>
        <v>4828000</v>
      </c>
      <c r="N866" s="50">
        <f t="shared" si="50"/>
        <v>3419200</v>
      </c>
      <c r="O866" s="50">
        <v>800</v>
      </c>
      <c r="P866" s="50">
        <f t="shared" si="48"/>
        <v>0</v>
      </c>
      <c r="Q866" s="51"/>
    </row>
    <row r="867" spans="11:17">
      <c r="K867" s="49"/>
      <c r="L867" s="50">
        <f t="shared" si="47"/>
        <v>4828000</v>
      </c>
      <c r="M867" s="50">
        <f t="shared" si="49"/>
        <v>4832000</v>
      </c>
      <c r="N867" s="50">
        <f t="shared" si="50"/>
        <v>3422400</v>
      </c>
      <c r="O867" s="50">
        <v>800</v>
      </c>
      <c r="P867" s="50">
        <f t="shared" si="48"/>
        <v>0</v>
      </c>
      <c r="Q867" s="51"/>
    </row>
    <row r="868" spans="11:17">
      <c r="K868" s="49"/>
      <c r="L868" s="50">
        <f t="shared" si="47"/>
        <v>4832000</v>
      </c>
      <c r="M868" s="50">
        <f t="shared" si="49"/>
        <v>4836000</v>
      </c>
      <c r="N868" s="50">
        <f t="shared" si="50"/>
        <v>3425600</v>
      </c>
      <c r="O868" s="50">
        <v>800</v>
      </c>
      <c r="P868" s="50">
        <f t="shared" si="48"/>
        <v>0</v>
      </c>
      <c r="Q868" s="51"/>
    </row>
    <row r="869" spans="11:17">
      <c r="K869" s="49"/>
      <c r="L869" s="50">
        <f t="shared" si="47"/>
        <v>4836000</v>
      </c>
      <c r="M869" s="50">
        <f t="shared" si="49"/>
        <v>4840000</v>
      </c>
      <c r="N869" s="50">
        <f t="shared" si="50"/>
        <v>3428800</v>
      </c>
      <c r="O869" s="50">
        <v>800</v>
      </c>
      <c r="P869" s="50">
        <f t="shared" si="48"/>
        <v>0</v>
      </c>
      <c r="Q869" s="51"/>
    </row>
    <row r="870" spans="11:17">
      <c r="K870" s="49"/>
      <c r="L870" s="50">
        <f t="shared" si="47"/>
        <v>4840000</v>
      </c>
      <c r="M870" s="50">
        <f t="shared" si="49"/>
        <v>4844000</v>
      </c>
      <c r="N870" s="50">
        <f t="shared" si="50"/>
        <v>3432000</v>
      </c>
      <c r="O870" s="50">
        <v>800</v>
      </c>
      <c r="P870" s="50">
        <f t="shared" si="48"/>
        <v>0</v>
      </c>
      <c r="Q870" s="51"/>
    </row>
    <row r="871" spans="11:17">
      <c r="K871" s="49"/>
      <c r="L871" s="50">
        <f t="shared" si="47"/>
        <v>4844000</v>
      </c>
      <c r="M871" s="50">
        <f t="shared" si="49"/>
        <v>4848000</v>
      </c>
      <c r="N871" s="50">
        <f t="shared" si="50"/>
        <v>3435200</v>
      </c>
      <c r="O871" s="50">
        <v>800</v>
      </c>
      <c r="P871" s="50">
        <f t="shared" si="48"/>
        <v>0</v>
      </c>
      <c r="Q871" s="51"/>
    </row>
    <row r="872" spans="11:17">
      <c r="K872" s="49"/>
      <c r="L872" s="50">
        <f t="shared" si="47"/>
        <v>4848000</v>
      </c>
      <c r="M872" s="50">
        <f t="shared" si="49"/>
        <v>4852000</v>
      </c>
      <c r="N872" s="50">
        <f t="shared" si="50"/>
        <v>3438400</v>
      </c>
      <c r="O872" s="50">
        <v>800</v>
      </c>
      <c r="P872" s="50">
        <f t="shared" si="48"/>
        <v>0</v>
      </c>
      <c r="Q872" s="51"/>
    </row>
    <row r="873" spans="11:17">
      <c r="K873" s="49"/>
      <c r="L873" s="50">
        <f t="shared" si="47"/>
        <v>4852000</v>
      </c>
      <c r="M873" s="50">
        <f t="shared" si="49"/>
        <v>4856000</v>
      </c>
      <c r="N873" s="50">
        <f t="shared" si="50"/>
        <v>3441600</v>
      </c>
      <c r="O873" s="50">
        <v>800</v>
      </c>
      <c r="P873" s="50">
        <f t="shared" si="48"/>
        <v>0</v>
      </c>
      <c r="Q873" s="51"/>
    </row>
    <row r="874" spans="11:17">
      <c r="K874" s="49"/>
      <c r="L874" s="50">
        <f t="shared" si="47"/>
        <v>4856000</v>
      </c>
      <c r="M874" s="50">
        <f t="shared" si="49"/>
        <v>4860000</v>
      </c>
      <c r="N874" s="50">
        <f t="shared" si="50"/>
        <v>3444800</v>
      </c>
      <c r="O874" s="50">
        <v>800</v>
      </c>
      <c r="P874" s="50">
        <f t="shared" si="48"/>
        <v>0</v>
      </c>
      <c r="Q874" s="51"/>
    </row>
    <row r="875" spans="11:17">
      <c r="K875" s="49"/>
      <c r="L875" s="50">
        <f t="shared" si="47"/>
        <v>4860000</v>
      </c>
      <c r="M875" s="50">
        <f t="shared" si="49"/>
        <v>4864000</v>
      </c>
      <c r="N875" s="50">
        <f t="shared" si="50"/>
        <v>3448000</v>
      </c>
      <c r="O875" s="50">
        <v>800</v>
      </c>
      <c r="P875" s="50">
        <f t="shared" si="48"/>
        <v>0</v>
      </c>
      <c r="Q875" s="51"/>
    </row>
    <row r="876" spans="11:17">
      <c r="K876" s="49"/>
      <c r="L876" s="50">
        <f t="shared" si="47"/>
        <v>4864000</v>
      </c>
      <c r="M876" s="50">
        <f t="shared" si="49"/>
        <v>4868000</v>
      </c>
      <c r="N876" s="50">
        <f t="shared" si="50"/>
        <v>3451200</v>
      </c>
      <c r="O876" s="50">
        <v>800</v>
      </c>
      <c r="P876" s="50">
        <f t="shared" si="48"/>
        <v>0</v>
      </c>
      <c r="Q876" s="51"/>
    </row>
    <row r="877" spans="11:17">
      <c r="K877" s="49"/>
      <c r="L877" s="50">
        <f t="shared" si="47"/>
        <v>4868000</v>
      </c>
      <c r="M877" s="50">
        <f t="shared" si="49"/>
        <v>4872000</v>
      </c>
      <c r="N877" s="50">
        <f t="shared" si="50"/>
        <v>3454400</v>
      </c>
      <c r="O877" s="50">
        <v>800</v>
      </c>
      <c r="P877" s="50">
        <f t="shared" si="48"/>
        <v>0</v>
      </c>
      <c r="Q877" s="51"/>
    </row>
    <row r="878" spans="11:17">
      <c r="K878" s="49"/>
      <c r="L878" s="50">
        <f t="shared" si="47"/>
        <v>4872000</v>
      </c>
      <c r="M878" s="50">
        <f t="shared" si="49"/>
        <v>4876000</v>
      </c>
      <c r="N878" s="50">
        <f t="shared" si="50"/>
        <v>3457600</v>
      </c>
      <c r="O878" s="50">
        <v>800</v>
      </c>
      <c r="P878" s="50">
        <f t="shared" si="48"/>
        <v>0</v>
      </c>
      <c r="Q878" s="51"/>
    </row>
    <row r="879" spans="11:17">
      <c r="K879" s="49"/>
      <c r="L879" s="50">
        <f t="shared" si="47"/>
        <v>4876000</v>
      </c>
      <c r="M879" s="50">
        <f t="shared" si="49"/>
        <v>4880000</v>
      </c>
      <c r="N879" s="50">
        <f t="shared" si="50"/>
        <v>3460800</v>
      </c>
      <c r="O879" s="50">
        <v>800</v>
      </c>
      <c r="P879" s="50">
        <f t="shared" si="48"/>
        <v>0</v>
      </c>
      <c r="Q879" s="51"/>
    </row>
    <row r="880" spans="11:17">
      <c r="K880" s="49"/>
      <c r="L880" s="50">
        <f t="shared" si="47"/>
        <v>4880000</v>
      </c>
      <c r="M880" s="50">
        <f t="shared" si="49"/>
        <v>4884000</v>
      </c>
      <c r="N880" s="50">
        <f t="shared" si="50"/>
        <v>3464000</v>
      </c>
      <c r="O880" s="50">
        <v>800</v>
      </c>
      <c r="P880" s="50">
        <f t="shared" si="48"/>
        <v>0</v>
      </c>
      <c r="Q880" s="51"/>
    </row>
    <row r="881" spans="11:17">
      <c r="K881" s="49"/>
      <c r="L881" s="50">
        <f t="shared" si="47"/>
        <v>4884000</v>
      </c>
      <c r="M881" s="50">
        <f t="shared" si="49"/>
        <v>4888000</v>
      </c>
      <c r="N881" s="50">
        <f t="shared" si="50"/>
        <v>3467200</v>
      </c>
      <c r="O881" s="50">
        <v>800</v>
      </c>
      <c r="P881" s="50">
        <f t="shared" si="48"/>
        <v>0</v>
      </c>
      <c r="Q881" s="51"/>
    </row>
    <row r="882" spans="11:17">
      <c r="K882" s="49"/>
      <c r="L882" s="50">
        <f t="shared" si="47"/>
        <v>4888000</v>
      </c>
      <c r="M882" s="50">
        <f t="shared" si="49"/>
        <v>4892000</v>
      </c>
      <c r="N882" s="50">
        <f t="shared" si="50"/>
        <v>3470400</v>
      </c>
      <c r="O882" s="50">
        <v>800</v>
      </c>
      <c r="P882" s="50">
        <f t="shared" si="48"/>
        <v>0</v>
      </c>
      <c r="Q882" s="51"/>
    </row>
    <row r="883" spans="11:17">
      <c r="K883" s="49"/>
      <c r="L883" s="50">
        <f t="shared" si="47"/>
        <v>4892000</v>
      </c>
      <c r="M883" s="50">
        <f t="shared" si="49"/>
        <v>4896000</v>
      </c>
      <c r="N883" s="50">
        <f t="shared" si="50"/>
        <v>3473600</v>
      </c>
      <c r="O883" s="50">
        <v>800</v>
      </c>
      <c r="P883" s="50">
        <f t="shared" si="48"/>
        <v>0</v>
      </c>
      <c r="Q883" s="51"/>
    </row>
    <row r="884" spans="11:17">
      <c r="K884" s="49"/>
      <c r="L884" s="50">
        <f t="shared" si="47"/>
        <v>4896000</v>
      </c>
      <c r="M884" s="50">
        <f t="shared" si="49"/>
        <v>4900000</v>
      </c>
      <c r="N884" s="50">
        <f t="shared" si="50"/>
        <v>3476800</v>
      </c>
      <c r="O884" s="50">
        <v>800</v>
      </c>
      <c r="P884" s="50">
        <f t="shared" si="48"/>
        <v>0</v>
      </c>
      <c r="Q884" s="51"/>
    </row>
    <row r="885" spans="11:17">
      <c r="K885" s="49"/>
      <c r="L885" s="50">
        <f t="shared" si="47"/>
        <v>4900000</v>
      </c>
      <c r="M885" s="50">
        <f t="shared" si="49"/>
        <v>4904000</v>
      </c>
      <c r="N885" s="50">
        <f t="shared" si="50"/>
        <v>3480000</v>
      </c>
      <c r="O885" s="50">
        <v>800</v>
      </c>
      <c r="P885" s="50">
        <f t="shared" si="48"/>
        <v>0</v>
      </c>
      <c r="Q885" s="51"/>
    </row>
    <row r="886" spans="11:17">
      <c r="K886" s="49"/>
      <c r="L886" s="50">
        <f t="shared" si="47"/>
        <v>4904000</v>
      </c>
      <c r="M886" s="50">
        <f t="shared" si="49"/>
        <v>4908000</v>
      </c>
      <c r="N886" s="50">
        <f t="shared" si="50"/>
        <v>3483200</v>
      </c>
      <c r="O886" s="50">
        <v>800</v>
      </c>
      <c r="P886" s="50">
        <f t="shared" si="48"/>
        <v>0</v>
      </c>
      <c r="Q886" s="51"/>
    </row>
    <row r="887" spans="11:17">
      <c r="K887" s="49"/>
      <c r="L887" s="50">
        <f t="shared" si="47"/>
        <v>4908000</v>
      </c>
      <c r="M887" s="50">
        <f t="shared" si="49"/>
        <v>4912000</v>
      </c>
      <c r="N887" s="50">
        <f t="shared" si="50"/>
        <v>3486400</v>
      </c>
      <c r="O887" s="50">
        <v>800</v>
      </c>
      <c r="P887" s="50">
        <f t="shared" si="48"/>
        <v>0</v>
      </c>
      <c r="Q887" s="51"/>
    </row>
    <row r="888" spans="11:17">
      <c r="K888" s="49"/>
      <c r="L888" s="50">
        <f t="shared" si="47"/>
        <v>4912000</v>
      </c>
      <c r="M888" s="50">
        <f t="shared" si="49"/>
        <v>4916000</v>
      </c>
      <c r="N888" s="50">
        <f t="shared" si="50"/>
        <v>3489600</v>
      </c>
      <c r="O888" s="50">
        <v>800</v>
      </c>
      <c r="P888" s="50">
        <f t="shared" si="48"/>
        <v>0</v>
      </c>
      <c r="Q888" s="51"/>
    </row>
    <row r="889" spans="11:17">
      <c r="K889" s="49"/>
      <c r="L889" s="50">
        <f t="shared" si="47"/>
        <v>4916000</v>
      </c>
      <c r="M889" s="50">
        <f t="shared" si="49"/>
        <v>4920000</v>
      </c>
      <c r="N889" s="50">
        <f t="shared" si="50"/>
        <v>3492800</v>
      </c>
      <c r="O889" s="50">
        <v>800</v>
      </c>
      <c r="P889" s="50">
        <f t="shared" si="48"/>
        <v>0</v>
      </c>
      <c r="Q889" s="51"/>
    </row>
    <row r="890" spans="11:17">
      <c r="K890" s="49"/>
      <c r="L890" s="50">
        <f t="shared" si="47"/>
        <v>4920000</v>
      </c>
      <c r="M890" s="50">
        <f t="shared" si="49"/>
        <v>4924000</v>
      </c>
      <c r="N890" s="50">
        <f t="shared" si="50"/>
        <v>3496000</v>
      </c>
      <c r="O890" s="50">
        <v>800</v>
      </c>
      <c r="P890" s="50">
        <f t="shared" si="48"/>
        <v>0</v>
      </c>
      <c r="Q890" s="51"/>
    </row>
    <row r="891" spans="11:17">
      <c r="K891" s="49"/>
      <c r="L891" s="50">
        <f t="shared" si="47"/>
        <v>4924000</v>
      </c>
      <c r="M891" s="50">
        <f t="shared" si="49"/>
        <v>4928000</v>
      </c>
      <c r="N891" s="50">
        <f t="shared" si="50"/>
        <v>3499200</v>
      </c>
      <c r="O891" s="50">
        <v>800</v>
      </c>
      <c r="P891" s="50">
        <f t="shared" si="48"/>
        <v>0</v>
      </c>
      <c r="Q891" s="51"/>
    </row>
    <row r="892" spans="11:17">
      <c r="K892" s="49"/>
      <c r="L892" s="50">
        <f t="shared" si="47"/>
        <v>4928000</v>
      </c>
      <c r="M892" s="50">
        <f t="shared" si="49"/>
        <v>4932000</v>
      </c>
      <c r="N892" s="50">
        <f t="shared" si="50"/>
        <v>3502400</v>
      </c>
      <c r="O892" s="50">
        <v>800</v>
      </c>
      <c r="P892" s="50">
        <f t="shared" si="48"/>
        <v>0</v>
      </c>
      <c r="Q892" s="51"/>
    </row>
    <row r="893" spans="11:17">
      <c r="K893" s="49"/>
      <c r="L893" s="50">
        <f t="shared" si="47"/>
        <v>4932000</v>
      </c>
      <c r="M893" s="50">
        <f t="shared" si="49"/>
        <v>4936000</v>
      </c>
      <c r="N893" s="50">
        <f t="shared" si="50"/>
        <v>3505600</v>
      </c>
      <c r="O893" s="50">
        <v>800</v>
      </c>
      <c r="P893" s="50">
        <f t="shared" si="48"/>
        <v>0</v>
      </c>
      <c r="Q893" s="51"/>
    </row>
    <row r="894" spans="11:17">
      <c r="K894" s="49"/>
      <c r="L894" s="50">
        <f t="shared" si="47"/>
        <v>4936000</v>
      </c>
      <c r="M894" s="50">
        <f t="shared" si="49"/>
        <v>4940000</v>
      </c>
      <c r="N894" s="50">
        <f t="shared" si="50"/>
        <v>3508800</v>
      </c>
      <c r="O894" s="50">
        <v>800</v>
      </c>
      <c r="P894" s="50">
        <f t="shared" si="48"/>
        <v>0</v>
      </c>
      <c r="Q894" s="51"/>
    </row>
    <row r="895" spans="11:17">
      <c r="K895" s="49"/>
      <c r="L895" s="50">
        <f t="shared" si="47"/>
        <v>4940000</v>
      </c>
      <c r="M895" s="50">
        <f t="shared" si="49"/>
        <v>4944000</v>
      </c>
      <c r="N895" s="50">
        <f t="shared" si="50"/>
        <v>3512000</v>
      </c>
      <c r="O895" s="50">
        <v>800</v>
      </c>
      <c r="P895" s="50">
        <f t="shared" si="48"/>
        <v>0</v>
      </c>
      <c r="Q895" s="51"/>
    </row>
    <row r="896" spans="11:17">
      <c r="K896" s="49"/>
      <c r="L896" s="50">
        <f t="shared" ref="L896:L959" si="51">+M895</f>
        <v>4944000</v>
      </c>
      <c r="M896" s="50">
        <f t="shared" si="49"/>
        <v>4948000</v>
      </c>
      <c r="N896" s="50">
        <f t="shared" si="50"/>
        <v>3515200</v>
      </c>
      <c r="O896" s="50">
        <v>800</v>
      </c>
      <c r="P896" s="50">
        <f t="shared" ref="P896:P959" si="52">IF(L896&lt;=$Q$132,IF($Q$132&lt;M896,N896,0),0)</f>
        <v>0</v>
      </c>
      <c r="Q896" s="51"/>
    </row>
    <row r="897" spans="11:17">
      <c r="K897" s="49"/>
      <c r="L897" s="50">
        <f t="shared" si="51"/>
        <v>4948000</v>
      </c>
      <c r="M897" s="50">
        <f t="shared" si="49"/>
        <v>4952000</v>
      </c>
      <c r="N897" s="50">
        <f t="shared" si="50"/>
        <v>3518400</v>
      </c>
      <c r="O897" s="50">
        <v>800</v>
      </c>
      <c r="P897" s="50">
        <f t="shared" si="52"/>
        <v>0</v>
      </c>
      <c r="Q897" s="51"/>
    </row>
    <row r="898" spans="11:17">
      <c r="K898" s="49"/>
      <c r="L898" s="50">
        <f t="shared" si="51"/>
        <v>4952000</v>
      </c>
      <c r="M898" s="50">
        <f t="shared" si="49"/>
        <v>4956000</v>
      </c>
      <c r="N898" s="50">
        <f t="shared" si="50"/>
        <v>3521600</v>
      </c>
      <c r="O898" s="50">
        <v>800</v>
      </c>
      <c r="P898" s="50">
        <f t="shared" si="52"/>
        <v>0</v>
      </c>
      <c r="Q898" s="51"/>
    </row>
    <row r="899" spans="11:17">
      <c r="K899" s="49"/>
      <c r="L899" s="50">
        <f t="shared" si="51"/>
        <v>4956000</v>
      </c>
      <c r="M899" s="50">
        <f t="shared" si="49"/>
        <v>4960000</v>
      </c>
      <c r="N899" s="50">
        <f t="shared" si="50"/>
        <v>3524800</v>
      </c>
      <c r="O899" s="50">
        <v>800</v>
      </c>
      <c r="P899" s="50">
        <f t="shared" si="52"/>
        <v>0</v>
      </c>
      <c r="Q899" s="51"/>
    </row>
    <row r="900" spans="11:17">
      <c r="K900" s="49"/>
      <c r="L900" s="50">
        <f t="shared" si="51"/>
        <v>4960000</v>
      </c>
      <c r="M900" s="50">
        <f t="shared" ref="M900:M963" si="53">+M899+4000</f>
        <v>4964000</v>
      </c>
      <c r="N900" s="50">
        <f t="shared" si="50"/>
        <v>3528000</v>
      </c>
      <c r="O900" s="50">
        <v>800</v>
      </c>
      <c r="P900" s="50">
        <f t="shared" si="52"/>
        <v>0</v>
      </c>
      <c r="Q900" s="51"/>
    </row>
    <row r="901" spans="11:17">
      <c r="K901" s="49"/>
      <c r="L901" s="50">
        <f t="shared" si="51"/>
        <v>4964000</v>
      </c>
      <c r="M901" s="50">
        <f t="shared" si="53"/>
        <v>4968000</v>
      </c>
      <c r="N901" s="50">
        <f t="shared" si="50"/>
        <v>3531200</v>
      </c>
      <c r="O901" s="50">
        <v>800</v>
      </c>
      <c r="P901" s="50">
        <f t="shared" si="52"/>
        <v>0</v>
      </c>
      <c r="Q901" s="51"/>
    </row>
    <row r="902" spans="11:17">
      <c r="K902" s="49"/>
      <c r="L902" s="50">
        <f t="shared" si="51"/>
        <v>4968000</v>
      </c>
      <c r="M902" s="50">
        <f t="shared" si="53"/>
        <v>4972000</v>
      </c>
      <c r="N902" s="50">
        <f t="shared" si="50"/>
        <v>3534400</v>
      </c>
      <c r="O902" s="50">
        <v>800</v>
      </c>
      <c r="P902" s="50">
        <f t="shared" si="52"/>
        <v>0</v>
      </c>
      <c r="Q902" s="51"/>
    </row>
    <row r="903" spans="11:17">
      <c r="K903" s="49"/>
      <c r="L903" s="50">
        <f t="shared" si="51"/>
        <v>4972000</v>
      </c>
      <c r="M903" s="50">
        <f t="shared" si="53"/>
        <v>4976000</v>
      </c>
      <c r="N903" s="50">
        <f t="shared" si="50"/>
        <v>3537600</v>
      </c>
      <c r="O903" s="50">
        <v>800</v>
      </c>
      <c r="P903" s="50">
        <f t="shared" si="52"/>
        <v>0</v>
      </c>
      <c r="Q903" s="51"/>
    </row>
    <row r="904" spans="11:17">
      <c r="K904" s="49"/>
      <c r="L904" s="50">
        <f t="shared" si="51"/>
        <v>4976000</v>
      </c>
      <c r="M904" s="50">
        <f t="shared" si="53"/>
        <v>4980000</v>
      </c>
      <c r="N904" s="50">
        <f t="shared" si="50"/>
        <v>3540800</v>
      </c>
      <c r="O904" s="50">
        <v>800</v>
      </c>
      <c r="P904" s="50">
        <f t="shared" si="52"/>
        <v>0</v>
      </c>
      <c r="Q904" s="51"/>
    </row>
    <row r="905" spans="11:17">
      <c r="K905" s="49"/>
      <c r="L905" s="50">
        <f t="shared" si="51"/>
        <v>4980000</v>
      </c>
      <c r="M905" s="50">
        <f t="shared" si="53"/>
        <v>4984000</v>
      </c>
      <c r="N905" s="50">
        <f t="shared" si="50"/>
        <v>3544000</v>
      </c>
      <c r="O905" s="50">
        <v>800</v>
      </c>
      <c r="P905" s="50">
        <f t="shared" si="52"/>
        <v>0</v>
      </c>
      <c r="Q905" s="51"/>
    </row>
    <row r="906" spans="11:17">
      <c r="K906" s="49"/>
      <c r="L906" s="50">
        <f t="shared" si="51"/>
        <v>4984000</v>
      </c>
      <c r="M906" s="50">
        <f t="shared" si="53"/>
        <v>4988000</v>
      </c>
      <c r="N906" s="50">
        <f t="shared" si="50"/>
        <v>3547200</v>
      </c>
      <c r="O906" s="50">
        <v>800</v>
      </c>
      <c r="P906" s="50">
        <f t="shared" si="52"/>
        <v>0</v>
      </c>
      <c r="Q906" s="51"/>
    </row>
    <row r="907" spans="11:17">
      <c r="K907" s="49"/>
      <c r="L907" s="50">
        <f t="shared" si="51"/>
        <v>4988000</v>
      </c>
      <c r="M907" s="50">
        <f t="shared" si="53"/>
        <v>4992000</v>
      </c>
      <c r="N907" s="50">
        <f t="shared" si="50"/>
        <v>3550400</v>
      </c>
      <c r="O907" s="50">
        <v>800</v>
      </c>
      <c r="P907" s="50">
        <f t="shared" si="52"/>
        <v>0</v>
      </c>
      <c r="Q907" s="51"/>
    </row>
    <row r="908" spans="11:17">
      <c r="K908" s="49"/>
      <c r="L908" s="50">
        <f t="shared" si="51"/>
        <v>4992000</v>
      </c>
      <c r="M908" s="50">
        <f t="shared" si="53"/>
        <v>4996000</v>
      </c>
      <c r="N908" s="50">
        <f t="shared" si="50"/>
        <v>3553600</v>
      </c>
      <c r="O908" s="50">
        <v>800</v>
      </c>
      <c r="P908" s="50">
        <f t="shared" si="52"/>
        <v>0</v>
      </c>
      <c r="Q908" s="51"/>
    </row>
    <row r="909" spans="11:17">
      <c r="K909" s="49"/>
      <c r="L909" s="50">
        <f t="shared" si="51"/>
        <v>4996000</v>
      </c>
      <c r="M909" s="50">
        <f t="shared" si="53"/>
        <v>5000000</v>
      </c>
      <c r="N909" s="50">
        <f t="shared" si="50"/>
        <v>3556800</v>
      </c>
      <c r="O909" s="50">
        <v>800</v>
      </c>
      <c r="P909" s="50">
        <f t="shared" si="52"/>
        <v>0</v>
      </c>
      <c r="Q909" s="51"/>
    </row>
    <row r="910" spans="11:17">
      <c r="K910" s="49"/>
      <c r="L910" s="50">
        <f t="shared" si="51"/>
        <v>5000000</v>
      </c>
      <c r="M910" s="50">
        <f t="shared" si="53"/>
        <v>5004000</v>
      </c>
      <c r="N910" s="50">
        <f t="shared" si="50"/>
        <v>3560000</v>
      </c>
      <c r="O910" s="50">
        <v>800</v>
      </c>
      <c r="P910" s="50">
        <f t="shared" si="52"/>
        <v>0</v>
      </c>
      <c r="Q910" s="51"/>
    </row>
    <row r="911" spans="11:17">
      <c r="K911" s="49"/>
      <c r="L911" s="50">
        <f t="shared" si="51"/>
        <v>5004000</v>
      </c>
      <c r="M911" s="50">
        <f t="shared" si="53"/>
        <v>5008000</v>
      </c>
      <c r="N911" s="50">
        <f t="shared" si="50"/>
        <v>3563200</v>
      </c>
      <c r="O911" s="50">
        <v>800</v>
      </c>
      <c r="P911" s="50">
        <f t="shared" si="52"/>
        <v>0</v>
      </c>
      <c r="Q911" s="51"/>
    </row>
    <row r="912" spans="11:17">
      <c r="K912" s="49"/>
      <c r="L912" s="50">
        <f t="shared" si="51"/>
        <v>5008000</v>
      </c>
      <c r="M912" s="50">
        <f t="shared" si="53"/>
        <v>5012000</v>
      </c>
      <c r="N912" s="50">
        <f t="shared" ref="N912:N975" si="54">+N911+2400+O912</f>
        <v>3566400</v>
      </c>
      <c r="O912" s="50">
        <v>800</v>
      </c>
      <c r="P912" s="50">
        <f t="shared" si="52"/>
        <v>0</v>
      </c>
      <c r="Q912" s="51"/>
    </row>
    <row r="913" spans="11:17">
      <c r="K913" s="49"/>
      <c r="L913" s="50">
        <f t="shared" si="51"/>
        <v>5012000</v>
      </c>
      <c r="M913" s="50">
        <f t="shared" si="53"/>
        <v>5016000</v>
      </c>
      <c r="N913" s="50">
        <f t="shared" si="54"/>
        <v>3569600</v>
      </c>
      <c r="O913" s="50">
        <v>800</v>
      </c>
      <c r="P913" s="50">
        <f t="shared" si="52"/>
        <v>0</v>
      </c>
      <c r="Q913" s="51"/>
    </row>
    <row r="914" spans="11:17">
      <c r="K914" s="49"/>
      <c r="L914" s="50">
        <f t="shared" si="51"/>
        <v>5016000</v>
      </c>
      <c r="M914" s="50">
        <f t="shared" si="53"/>
        <v>5020000</v>
      </c>
      <c r="N914" s="50">
        <f t="shared" si="54"/>
        <v>3572800</v>
      </c>
      <c r="O914" s="50">
        <v>800</v>
      </c>
      <c r="P914" s="50">
        <f t="shared" si="52"/>
        <v>0</v>
      </c>
      <c r="Q914" s="51"/>
    </row>
    <row r="915" spans="11:17">
      <c r="K915" s="49"/>
      <c r="L915" s="50">
        <f t="shared" si="51"/>
        <v>5020000</v>
      </c>
      <c r="M915" s="50">
        <f t="shared" si="53"/>
        <v>5024000</v>
      </c>
      <c r="N915" s="50">
        <f t="shared" si="54"/>
        <v>3576000</v>
      </c>
      <c r="O915" s="50">
        <v>800</v>
      </c>
      <c r="P915" s="50">
        <f t="shared" si="52"/>
        <v>0</v>
      </c>
      <c r="Q915" s="51"/>
    </row>
    <row r="916" spans="11:17">
      <c r="K916" s="49"/>
      <c r="L916" s="50">
        <f t="shared" si="51"/>
        <v>5024000</v>
      </c>
      <c r="M916" s="50">
        <f t="shared" si="53"/>
        <v>5028000</v>
      </c>
      <c r="N916" s="50">
        <f t="shared" si="54"/>
        <v>3579200</v>
      </c>
      <c r="O916" s="50">
        <v>800</v>
      </c>
      <c r="P916" s="50">
        <f t="shared" si="52"/>
        <v>0</v>
      </c>
      <c r="Q916" s="51"/>
    </row>
    <row r="917" spans="11:17">
      <c r="K917" s="49"/>
      <c r="L917" s="50">
        <f t="shared" si="51"/>
        <v>5028000</v>
      </c>
      <c r="M917" s="50">
        <f t="shared" si="53"/>
        <v>5032000</v>
      </c>
      <c r="N917" s="50">
        <f t="shared" si="54"/>
        <v>3582400</v>
      </c>
      <c r="O917" s="50">
        <v>800</v>
      </c>
      <c r="P917" s="50">
        <f t="shared" si="52"/>
        <v>0</v>
      </c>
      <c r="Q917" s="51"/>
    </row>
    <row r="918" spans="11:17">
      <c r="K918" s="49"/>
      <c r="L918" s="50">
        <f t="shared" si="51"/>
        <v>5032000</v>
      </c>
      <c r="M918" s="50">
        <f t="shared" si="53"/>
        <v>5036000</v>
      </c>
      <c r="N918" s="50">
        <f t="shared" si="54"/>
        <v>3585600</v>
      </c>
      <c r="O918" s="50">
        <v>800</v>
      </c>
      <c r="P918" s="50">
        <f t="shared" si="52"/>
        <v>0</v>
      </c>
      <c r="Q918" s="51"/>
    </row>
    <row r="919" spans="11:17">
      <c r="K919" s="49"/>
      <c r="L919" s="50">
        <f t="shared" si="51"/>
        <v>5036000</v>
      </c>
      <c r="M919" s="50">
        <f t="shared" si="53"/>
        <v>5040000</v>
      </c>
      <c r="N919" s="50">
        <f t="shared" si="54"/>
        <v>3588800</v>
      </c>
      <c r="O919" s="50">
        <v>800</v>
      </c>
      <c r="P919" s="50">
        <f t="shared" si="52"/>
        <v>0</v>
      </c>
      <c r="Q919" s="51"/>
    </row>
    <row r="920" spans="11:17">
      <c r="K920" s="49"/>
      <c r="L920" s="50">
        <f t="shared" si="51"/>
        <v>5040000</v>
      </c>
      <c r="M920" s="50">
        <f t="shared" si="53"/>
        <v>5044000</v>
      </c>
      <c r="N920" s="50">
        <f t="shared" si="54"/>
        <v>3592000</v>
      </c>
      <c r="O920" s="50">
        <v>800</v>
      </c>
      <c r="P920" s="50">
        <f t="shared" si="52"/>
        <v>0</v>
      </c>
      <c r="Q920" s="51"/>
    </row>
    <row r="921" spans="11:17">
      <c r="K921" s="49"/>
      <c r="L921" s="50">
        <f t="shared" si="51"/>
        <v>5044000</v>
      </c>
      <c r="M921" s="50">
        <f t="shared" si="53"/>
        <v>5048000</v>
      </c>
      <c r="N921" s="50">
        <f t="shared" si="54"/>
        <v>3595200</v>
      </c>
      <c r="O921" s="50">
        <v>800</v>
      </c>
      <c r="P921" s="50">
        <f t="shared" si="52"/>
        <v>0</v>
      </c>
      <c r="Q921" s="51"/>
    </row>
    <row r="922" spans="11:17">
      <c r="K922" s="49"/>
      <c r="L922" s="50">
        <f t="shared" si="51"/>
        <v>5048000</v>
      </c>
      <c r="M922" s="50">
        <f t="shared" si="53"/>
        <v>5052000</v>
      </c>
      <c r="N922" s="50">
        <f t="shared" si="54"/>
        <v>3598400</v>
      </c>
      <c r="O922" s="50">
        <v>800</v>
      </c>
      <c r="P922" s="50">
        <f t="shared" si="52"/>
        <v>0</v>
      </c>
      <c r="Q922" s="51"/>
    </row>
    <row r="923" spans="11:17">
      <c r="K923" s="49"/>
      <c r="L923" s="50">
        <f t="shared" si="51"/>
        <v>5052000</v>
      </c>
      <c r="M923" s="50">
        <f t="shared" si="53"/>
        <v>5056000</v>
      </c>
      <c r="N923" s="50">
        <f t="shared" si="54"/>
        <v>3601600</v>
      </c>
      <c r="O923" s="50">
        <v>800</v>
      </c>
      <c r="P923" s="50">
        <f t="shared" si="52"/>
        <v>0</v>
      </c>
      <c r="Q923" s="51"/>
    </row>
    <row r="924" spans="11:17">
      <c r="K924" s="49"/>
      <c r="L924" s="50">
        <f t="shared" si="51"/>
        <v>5056000</v>
      </c>
      <c r="M924" s="50">
        <f t="shared" si="53"/>
        <v>5060000</v>
      </c>
      <c r="N924" s="50">
        <f t="shared" si="54"/>
        <v>3604800</v>
      </c>
      <c r="O924" s="50">
        <v>800</v>
      </c>
      <c r="P924" s="50">
        <f t="shared" si="52"/>
        <v>0</v>
      </c>
      <c r="Q924" s="51"/>
    </row>
    <row r="925" spans="11:17">
      <c r="K925" s="49"/>
      <c r="L925" s="50">
        <f t="shared" si="51"/>
        <v>5060000</v>
      </c>
      <c r="M925" s="50">
        <f t="shared" si="53"/>
        <v>5064000</v>
      </c>
      <c r="N925" s="50">
        <f t="shared" si="54"/>
        <v>3608000</v>
      </c>
      <c r="O925" s="50">
        <v>800</v>
      </c>
      <c r="P925" s="50">
        <f t="shared" si="52"/>
        <v>0</v>
      </c>
      <c r="Q925" s="51"/>
    </row>
    <row r="926" spans="11:17">
      <c r="K926" s="49"/>
      <c r="L926" s="50">
        <f t="shared" si="51"/>
        <v>5064000</v>
      </c>
      <c r="M926" s="50">
        <f t="shared" si="53"/>
        <v>5068000</v>
      </c>
      <c r="N926" s="50">
        <f t="shared" si="54"/>
        <v>3611200</v>
      </c>
      <c r="O926" s="50">
        <v>800</v>
      </c>
      <c r="P926" s="50">
        <f t="shared" si="52"/>
        <v>0</v>
      </c>
      <c r="Q926" s="51"/>
    </row>
    <row r="927" spans="11:17">
      <c r="K927" s="49"/>
      <c r="L927" s="50">
        <f t="shared" si="51"/>
        <v>5068000</v>
      </c>
      <c r="M927" s="50">
        <f t="shared" si="53"/>
        <v>5072000</v>
      </c>
      <c r="N927" s="50">
        <f t="shared" si="54"/>
        <v>3614400</v>
      </c>
      <c r="O927" s="50">
        <v>800</v>
      </c>
      <c r="P927" s="50">
        <f t="shared" si="52"/>
        <v>0</v>
      </c>
      <c r="Q927" s="51"/>
    </row>
    <row r="928" spans="11:17">
      <c r="K928" s="49"/>
      <c r="L928" s="50">
        <f t="shared" si="51"/>
        <v>5072000</v>
      </c>
      <c r="M928" s="50">
        <f t="shared" si="53"/>
        <v>5076000</v>
      </c>
      <c r="N928" s="50">
        <f t="shared" si="54"/>
        <v>3617600</v>
      </c>
      <c r="O928" s="50">
        <v>800</v>
      </c>
      <c r="P928" s="50">
        <f t="shared" si="52"/>
        <v>0</v>
      </c>
      <c r="Q928" s="51"/>
    </row>
    <row r="929" spans="11:17">
      <c r="K929" s="49"/>
      <c r="L929" s="50">
        <f t="shared" si="51"/>
        <v>5076000</v>
      </c>
      <c r="M929" s="50">
        <f t="shared" si="53"/>
        <v>5080000</v>
      </c>
      <c r="N929" s="50">
        <f t="shared" si="54"/>
        <v>3620800</v>
      </c>
      <c r="O929" s="50">
        <v>800</v>
      </c>
      <c r="P929" s="50">
        <f t="shared" si="52"/>
        <v>0</v>
      </c>
      <c r="Q929" s="51"/>
    </row>
    <row r="930" spans="11:17">
      <c r="K930" s="49"/>
      <c r="L930" s="50">
        <f t="shared" si="51"/>
        <v>5080000</v>
      </c>
      <c r="M930" s="50">
        <f t="shared" si="53"/>
        <v>5084000</v>
      </c>
      <c r="N930" s="50">
        <f t="shared" si="54"/>
        <v>3624000</v>
      </c>
      <c r="O930" s="50">
        <v>800</v>
      </c>
      <c r="P930" s="50">
        <f t="shared" si="52"/>
        <v>0</v>
      </c>
      <c r="Q930" s="51"/>
    </row>
    <row r="931" spans="11:17">
      <c r="K931" s="49"/>
      <c r="L931" s="50">
        <f t="shared" si="51"/>
        <v>5084000</v>
      </c>
      <c r="M931" s="50">
        <f t="shared" si="53"/>
        <v>5088000</v>
      </c>
      <c r="N931" s="50">
        <f t="shared" si="54"/>
        <v>3627200</v>
      </c>
      <c r="O931" s="50">
        <v>800</v>
      </c>
      <c r="P931" s="50">
        <f t="shared" si="52"/>
        <v>0</v>
      </c>
      <c r="Q931" s="51"/>
    </row>
    <row r="932" spans="11:17">
      <c r="K932" s="49"/>
      <c r="L932" s="50">
        <f t="shared" si="51"/>
        <v>5088000</v>
      </c>
      <c r="M932" s="50">
        <f t="shared" si="53"/>
        <v>5092000</v>
      </c>
      <c r="N932" s="50">
        <f t="shared" si="54"/>
        <v>3630400</v>
      </c>
      <c r="O932" s="50">
        <v>800</v>
      </c>
      <c r="P932" s="50">
        <f t="shared" si="52"/>
        <v>0</v>
      </c>
      <c r="Q932" s="51"/>
    </row>
    <row r="933" spans="11:17">
      <c r="K933" s="49"/>
      <c r="L933" s="50">
        <f t="shared" si="51"/>
        <v>5092000</v>
      </c>
      <c r="M933" s="50">
        <f t="shared" si="53"/>
        <v>5096000</v>
      </c>
      <c r="N933" s="50">
        <f t="shared" si="54"/>
        <v>3633600</v>
      </c>
      <c r="O933" s="50">
        <v>800</v>
      </c>
      <c r="P933" s="50">
        <f t="shared" si="52"/>
        <v>0</v>
      </c>
      <c r="Q933" s="51"/>
    </row>
    <row r="934" spans="11:17">
      <c r="K934" s="49"/>
      <c r="L934" s="50">
        <f t="shared" si="51"/>
        <v>5096000</v>
      </c>
      <c r="M934" s="50">
        <f t="shared" si="53"/>
        <v>5100000</v>
      </c>
      <c r="N934" s="50">
        <f t="shared" si="54"/>
        <v>3636800</v>
      </c>
      <c r="O934" s="50">
        <v>800</v>
      </c>
      <c r="P934" s="50">
        <f t="shared" si="52"/>
        <v>0</v>
      </c>
      <c r="Q934" s="51"/>
    </row>
    <row r="935" spans="11:17">
      <c r="K935" s="49"/>
      <c r="L935" s="50">
        <f t="shared" si="51"/>
        <v>5100000</v>
      </c>
      <c r="M935" s="50">
        <f t="shared" si="53"/>
        <v>5104000</v>
      </c>
      <c r="N935" s="50">
        <f t="shared" si="54"/>
        <v>3640000</v>
      </c>
      <c r="O935" s="50">
        <v>800</v>
      </c>
      <c r="P935" s="50">
        <f t="shared" si="52"/>
        <v>0</v>
      </c>
      <c r="Q935" s="51"/>
    </row>
    <row r="936" spans="11:17">
      <c r="K936" s="49"/>
      <c r="L936" s="50">
        <f t="shared" si="51"/>
        <v>5104000</v>
      </c>
      <c r="M936" s="50">
        <f t="shared" si="53"/>
        <v>5108000</v>
      </c>
      <c r="N936" s="50">
        <f t="shared" si="54"/>
        <v>3643200</v>
      </c>
      <c r="O936" s="50">
        <v>800</v>
      </c>
      <c r="P936" s="50">
        <f t="shared" si="52"/>
        <v>0</v>
      </c>
      <c r="Q936" s="51"/>
    </row>
    <row r="937" spans="11:17">
      <c r="K937" s="49"/>
      <c r="L937" s="50">
        <f t="shared" si="51"/>
        <v>5108000</v>
      </c>
      <c r="M937" s="50">
        <f t="shared" si="53"/>
        <v>5112000</v>
      </c>
      <c r="N937" s="50">
        <f t="shared" si="54"/>
        <v>3646400</v>
      </c>
      <c r="O937" s="50">
        <v>800</v>
      </c>
      <c r="P937" s="50">
        <f t="shared" si="52"/>
        <v>0</v>
      </c>
      <c r="Q937" s="51"/>
    </row>
    <row r="938" spans="11:17">
      <c r="K938" s="49"/>
      <c r="L938" s="50">
        <f t="shared" si="51"/>
        <v>5112000</v>
      </c>
      <c r="M938" s="50">
        <f t="shared" si="53"/>
        <v>5116000</v>
      </c>
      <c r="N938" s="50">
        <f t="shared" si="54"/>
        <v>3649600</v>
      </c>
      <c r="O938" s="50">
        <v>800</v>
      </c>
      <c r="P938" s="50">
        <f t="shared" si="52"/>
        <v>0</v>
      </c>
      <c r="Q938" s="51"/>
    </row>
    <row r="939" spans="11:17">
      <c r="K939" s="49"/>
      <c r="L939" s="50">
        <f t="shared" si="51"/>
        <v>5116000</v>
      </c>
      <c r="M939" s="50">
        <f t="shared" si="53"/>
        <v>5120000</v>
      </c>
      <c r="N939" s="50">
        <f t="shared" si="54"/>
        <v>3652800</v>
      </c>
      <c r="O939" s="50">
        <v>800</v>
      </c>
      <c r="P939" s="50">
        <f t="shared" si="52"/>
        <v>0</v>
      </c>
      <c r="Q939" s="51"/>
    </row>
    <row r="940" spans="11:17">
      <c r="K940" s="49"/>
      <c r="L940" s="50">
        <f t="shared" si="51"/>
        <v>5120000</v>
      </c>
      <c r="M940" s="50">
        <f t="shared" si="53"/>
        <v>5124000</v>
      </c>
      <c r="N940" s="50">
        <f t="shared" si="54"/>
        <v>3656000</v>
      </c>
      <c r="O940" s="50">
        <v>800</v>
      </c>
      <c r="P940" s="50">
        <f t="shared" si="52"/>
        <v>0</v>
      </c>
      <c r="Q940" s="51"/>
    </row>
    <row r="941" spans="11:17">
      <c r="K941" s="49"/>
      <c r="L941" s="50">
        <f t="shared" si="51"/>
        <v>5124000</v>
      </c>
      <c r="M941" s="50">
        <f t="shared" si="53"/>
        <v>5128000</v>
      </c>
      <c r="N941" s="50">
        <f t="shared" si="54"/>
        <v>3659200</v>
      </c>
      <c r="O941" s="50">
        <v>800</v>
      </c>
      <c r="P941" s="50">
        <f t="shared" si="52"/>
        <v>0</v>
      </c>
      <c r="Q941" s="51"/>
    </row>
    <row r="942" spans="11:17">
      <c r="K942" s="49"/>
      <c r="L942" s="50">
        <f t="shared" si="51"/>
        <v>5128000</v>
      </c>
      <c r="M942" s="50">
        <f t="shared" si="53"/>
        <v>5132000</v>
      </c>
      <c r="N942" s="50">
        <f t="shared" si="54"/>
        <v>3662400</v>
      </c>
      <c r="O942" s="50">
        <v>800</v>
      </c>
      <c r="P942" s="50">
        <f t="shared" si="52"/>
        <v>0</v>
      </c>
      <c r="Q942" s="51"/>
    </row>
    <row r="943" spans="11:17">
      <c r="K943" s="49"/>
      <c r="L943" s="50">
        <f t="shared" si="51"/>
        <v>5132000</v>
      </c>
      <c r="M943" s="50">
        <f t="shared" si="53"/>
        <v>5136000</v>
      </c>
      <c r="N943" s="50">
        <f t="shared" si="54"/>
        <v>3665600</v>
      </c>
      <c r="O943" s="50">
        <v>800</v>
      </c>
      <c r="P943" s="50">
        <f t="shared" si="52"/>
        <v>0</v>
      </c>
      <c r="Q943" s="51"/>
    </row>
    <row r="944" spans="11:17">
      <c r="K944" s="49"/>
      <c r="L944" s="50">
        <f t="shared" si="51"/>
        <v>5136000</v>
      </c>
      <c r="M944" s="50">
        <f t="shared" si="53"/>
        <v>5140000</v>
      </c>
      <c r="N944" s="50">
        <f t="shared" si="54"/>
        <v>3668800</v>
      </c>
      <c r="O944" s="50">
        <v>800</v>
      </c>
      <c r="P944" s="50">
        <f t="shared" si="52"/>
        <v>0</v>
      </c>
      <c r="Q944" s="51"/>
    </row>
    <row r="945" spans="11:17">
      <c r="K945" s="49"/>
      <c r="L945" s="50">
        <f t="shared" si="51"/>
        <v>5140000</v>
      </c>
      <c r="M945" s="50">
        <f t="shared" si="53"/>
        <v>5144000</v>
      </c>
      <c r="N945" s="50">
        <f t="shared" si="54"/>
        <v>3672000</v>
      </c>
      <c r="O945" s="50">
        <v>800</v>
      </c>
      <c r="P945" s="50">
        <f t="shared" si="52"/>
        <v>0</v>
      </c>
      <c r="Q945" s="51"/>
    </row>
    <row r="946" spans="11:17">
      <c r="K946" s="49"/>
      <c r="L946" s="50">
        <f t="shared" si="51"/>
        <v>5144000</v>
      </c>
      <c r="M946" s="50">
        <f t="shared" si="53"/>
        <v>5148000</v>
      </c>
      <c r="N946" s="50">
        <f t="shared" si="54"/>
        <v>3675200</v>
      </c>
      <c r="O946" s="50">
        <v>800</v>
      </c>
      <c r="P946" s="50">
        <f t="shared" si="52"/>
        <v>0</v>
      </c>
      <c r="Q946" s="51"/>
    </row>
    <row r="947" spans="11:17">
      <c r="K947" s="49"/>
      <c r="L947" s="50">
        <f t="shared" si="51"/>
        <v>5148000</v>
      </c>
      <c r="M947" s="50">
        <f t="shared" si="53"/>
        <v>5152000</v>
      </c>
      <c r="N947" s="50">
        <f t="shared" si="54"/>
        <v>3678400</v>
      </c>
      <c r="O947" s="50">
        <v>800</v>
      </c>
      <c r="P947" s="50">
        <f t="shared" si="52"/>
        <v>0</v>
      </c>
      <c r="Q947" s="51"/>
    </row>
    <row r="948" spans="11:17">
      <c r="K948" s="49"/>
      <c r="L948" s="50">
        <f t="shared" si="51"/>
        <v>5152000</v>
      </c>
      <c r="M948" s="50">
        <f t="shared" si="53"/>
        <v>5156000</v>
      </c>
      <c r="N948" s="50">
        <f t="shared" si="54"/>
        <v>3681600</v>
      </c>
      <c r="O948" s="50">
        <v>800</v>
      </c>
      <c r="P948" s="50">
        <f t="shared" si="52"/>
        <v>0</v>
      </c>
      <c r="Q948" s="51"/>
    </row>
    <row r="949" spans="11:17">
      <c r="K949" s="49"/>
      <c r="L949" s="50">
        <f t="shared" si="51"/>
        <v>5156000</v>
      </c>
      <c r="M949" s="50">
        <f t="shared" si="53"/>
        <v>5160000</v>
      </c>
      <c r="N949" s="50">
        <f t="shared" si="54"/>
        <v>3684800</v>
      </c>
      <c r="O949" s="50">
        <v>800</v>
      </c>
      <c r="P949" s="50">
        <f t="shared" si="52"/>
        <v>0</v>
      </c>
      <c r="Q949" s="51"/>
    </row>
    <row r="950" spans="11:17">
      <c r="K950" s="49"/>
      <c r="L950" s="50">
        <f t="shared" si="51"/>
        <v>5160000</v>
      </c>
      <c r="M950" s="50">
        <f t="shared" si="53"/>
        <v>5164000</v>
      </c>
      <c r="N950" s="50">
        <f t="shared" si="54"/>
        <v>3688000</v>
      </c>
      <c r="O950" s="50">
        <v>800</v>
      </c>
      <c r="P950" s="50">
        <f t="shared" si="52"/>
        <v>0</v>
      </c>
      <c r="Q950" s="51"/>
    </row>
    <row r="951" spans="11:17">
      <c r="K951" s="49"/>
      <c r="L951" s="50">
        <f t="shared" si="51"/>
        <v>5164000</v>
      </c>
      <c r="M951" s="50">
        <f t="shared" si="53"/>
        <v>5168000</v>
      </c>
      <c r="N951" s="50">
        <f t="shared" si="54"/>
        <v>3691200</v>
      </c>
      <c r="O951" s="50">
        <v>800</v>
      </c>
      <c r="P951" s="50">
        <f t="shared" si="52"/>
        <v>0</v>
      </c>
      <c r="Q951" s="51"/>
    </row>
    <row r="952" spans="11:17">
      <c r="K952" s="49"/>
      <c r="L952" s="50">
        <f t="shared" si="51"/>
        <v>5168000</v>
      </c>
      <c r="M952" s="50">
        <f t="shared" si="53"/>
        <v>5172000</v>
      </c>
      <c r="N952" s="50">
        <f t="shared" si="54"/>
        <v>3694400</v>
      </c>
      <c r="O952" s="50">
        <v>800</v>
      </c>
      <c r="P952" s="50">
        <f t="shared" si="52"/>
        <v>0</v>
      </c>
      <c r="Q952" s="51"/>
    </row>
    <row r="953" spans="11:17">
      <c r="K953" s="49"/>
      <c r="L953" s="50">
        <f t="shared" si="51"/>
        <v>5172000</v>
      </c>
      <c r="M953" s="50">
        <f t="shared" si="53"/>
        <v>5176000</v>
      </c>
      <c r="N953" s="50">
        <f t="shared" si="54"/>
        <v>3697600</v>
      </c>
      <c r="O953" s="50">
        <v>800</v>
      </c>
      <c r="P953" s="50">
        <f t="shared" si="52"/>
        <v>0</v>
      </c>
      <c r="Q953" s="51"/>
    </row>
    <row r="954" spans="11:17">
      <c r="K954" s="49"/>
      <c r="L954" s="50">
        <f t="shared" si="51"/>
        <v>5176000</v>
      </c>
      <c r="M954" s="50">
        <f t="shared" si="53"/>
        <v>5180000</v>
      </c>
      <c r="N954" s="50">
        <f t="shared" si="54"/>
        <v>3700800</v>
      </c>
      <c r="O954" s="50">
        <v>800</v>
      </c>
      <c r="P954" s="50">
        <f t="shared" si="52"/>
        <v>0</v>
      </c>
      <c r="Q954" s="51"/>
    </row>
    <row r="955" spans="11:17">
      <c r="K955" s="49"/>
      <c r="L955" s="50">
        <f t="shared" si="51"/>
        <v>5180000</v>
      </c>
      <c r="M955" s="50">
        <f t="shared" si="53"/>
        <v>5184000</v>
      </c>
      <c r="N955" s="50">
        <f t="shared" si="54"/>
        <v>3704000</v>
      </c>
      <c r="O955" s="50">
        <v>800</v>
      </c>
      <c r="P955" s="50">
        <f t="shared" si="52"/>
        <v>0</v>
      </c>
      <c r="Q955" s="51"/>
    </row>
    <row r="956" spans="11:17">
      <c r="K956" s="49"/>
      <c r="L956" s="50">
        <f t="shared" si="51"/>
        <v>5184000</v>
      </c>
      <c r="M956" s="50">
        <f t="shared" si="53"/>
        <v>5188000</v>
      </c>
      <c r="N956" s="50">
        <f t="shared" si="54"/>
        <v>3707200</v>
      </c>
      <c r="O956" s="50">
        <v>800</v>
      </c>
      <c r="P956" s="50">
        <f t="shared" si="52"/>
        <v>0</v>
      </c>
      <c r="Q956" s="51"/>
    </row>
    <row r="957" spans="11:17">
      <c r="K957" s="49"/>
      <c r="L957" s="50">
        <f t="shared" si="51"/>
        <v>5188000</v>
      </c>
      <c r="M957" s="50">
        <f t="shared" si="53"/>
        <v>5192000</v>
      </c>
      <c r="N957" s="50">
        <f t="shared" si="54"/>
        <v>3710400</v>
      </c>
      <c r="O957" s="50">
        <v>800</v>
      </c>
      <c r="P957" s="50">
        <f t="shared" si="52"/>
        <v>0</v>
      </c>
      <c r="Q957" s="51"/>
    </row>
    <row r="958" spans="11:17">
      <c r="K958" s="49"/>
      <c r="L958" s="50">
        <f t="shared" si="51"/>
        <v>5192000</v>
      </c>
      <c r="M958" s="50">
        <f t="shared" si="53"/>
        <v>5196000</v>
      </c>
      <c r="N958" s="50">
        <f t="shared" si="54"/>
        <v>3713600</v>
      </c>
      <c r="O958" s="50">
        <v>800</v>
      </c>
      <c r="P958" s="50">
        <f t="shared" si="52"/>
        <v>0</v>
      </c>
      <c r="Q958" s="51"/>
    </row>
    <row r="959" spans="11:17">
      <c r="K959" s="49"/>
      <c r="L959" s="50">
        <f t="shared" si="51"/>
        <v>5196000</v>
      </c>
      <c r="M959" s="50">
        <f t="shared" si="53"/>
        <v>5200000</v>
      </c>
      <c r="N959" s="50">
        <f t="shared" si="54"/>
        <v>3716800</v>
      </c>
      <c r="O959" s="50">
        <v>800</v>
      </c>
      <c r="P959" s="50">
        <f t="shared" si="52"/>
        <v>0</v>
      </c>
      <c r="Q959" s="51"/>
    </row>
    <row r="960" spans="11:17">
      <c r="K960" s="49"/>
      <c r="L960" s="50">
        <f t="shared" ref="L960:L1023" si="55">+M959</f>
        <v>5200000</v>
      </c>
      <c r="M960" s="50">
        <f t="shared" si="53"/>
        <v>5204000</v>
      </c>
      <c r="N960" s="50">
        <f t="shared" si="54"/>
        <v>3720000</v>
      </c>
      <c r="O960" s="50">
        <v>800</v>
      </c>
      <c r="P960" s="50">
        <f t="shared" ref="P960:P1023" si="56">IF(L960&lt;=$Q$132,IF($Q$132&lt;M960,N960,0),0)</f>
        <v>0</v>
      </c>
      <c r="Q960" s="51"/>
    </row>
    <row r="961" spans="11:17">
      <c r="K961" s="49"/>
      <c r="L961" s="50">
        <f t="shared" si="55"/>
        <v>5204000</v>
      </c>
      <c r="M961" s="50">
        <f t="shared" si="53"/>
        <v>5208000</v>
      </c>
      <c r="N961" s="50">
        <f t="shared" si="54"/>
        <v>3723200</v>
      </c>
      <c r="O961" s="50">
        <v>800</v>
      </c>
      <c r="P961" s="50">
        <f t="shared" si="56"/>
        <v>0</v>
      </c>
      <c r="Q961" s="51"/>
    </row>
    <row r="962" spans="11:17">
      <c r="K962" s="49"/>
      <c r="L962" s="50">
        <f t="shared" si="55"/>
        <v>5208000</v>
      </c>
      <c r="M962" s="50">
        <f t="shared" si="53"/>
        <v>5212000</v>
      </c>
      <c r="N962" s="50">
        <f t="shared" si="54"/>
        <v>3726400</v>
      </c>
      <c r="O962" s="50">
        <v>800</v>
      </c>
      <c r="P962" s="50">
        <f t="shared" si="56"/>
        <v>0</v>
      </c>
      <c r="Q962" s="51"/>
    </row>
    <row r="963" spans="11:17">
      <c r="K963" s="49"/>
      <c r="L963" s="50">
        <f t="shared" si="55"/>
        <v>5212000</v>
      </c>
      <c r="M963" s="50">
        <f t="shared" si="53"/>
        <v>5216000</v>
      </c>
      <c r="N963" s="50">
        <f t="shared" si="54"/>
        <v>3729600</v>
      </c>
      <c r="O963" s="50">
        <v>800</v>
      </c>
      <c r="P963" s="50">
        <f t="shared" si="56"/>
        <v>0</v>
      </c>
      <c r="Q963" s="51"/>
    </row>
    <row r="964" spans="11:17">
      <c r="K964" s="49"/>
      <c r="L964" s="50">
        <f t="shared" si="55"/>
        <v>5216000</v>
      </c>
      <c r="M964" s="50">
        <f t="shared" ref="M964:M1027" si="57">+M963+4000</f>
        <v>5220000</v>
      </c>
      <c r="N964" s="50">
        <f t="shared" si="54"/>
        <v>3732800</v>
      </c>
      <c r="O964" s="50">
        <v>800</v>
      </c>
      <c r="P964" s="50">
        <f t="shared" si="56"/>
        <v>0</v>
      </c>
      <c r="Q964" s="51"/>
    </row>
    <row r="965" spans="11:17">
      <c r="K965" s="49"/>
      <c r="L965" s="50">
        <f t="shared" si="55"/>
        <v>5220000</v>
      </c>
      <c r="M965" s="50">
        <f t="shared" si="57"/>
        <v>5224000</v>
      </c>
      <c r="N965" s="50">
        <f t="shared" si="54"/>
        <v>3736000</v>
      </c>
      <c r="O965" s="50">
        <v>800</v>
      </c>
      <c r="P965" s="50">
        <f t="shared" si="56"/>
        <v>0</v>
      </c>
      <c r="Q965" s="51"/>
    </row>
    <row r="966" spans="11:17">
      <c r="K966" s="49"/>
      <c r="L966" s="50">
        <f t="shared" si="55"/>
        <v>5224000</v>
      </c>
      <c r="M966" s="50">
        <f t="shared" si="57"/>
        <v>5228000</v>
      </c>
      <c r="N966" s="50">
        <f t="shared" si="54"/>
        <v>3739200</v>
      </c>
      <c r="O966" s="50">
        <v>800</v>
      </c>
      <c r="P966" s="50">
        <f t="shared" si="56"/>
        <v>0</v>
      </c>
      <c r="Q966" s="51"/>
    </row>
    <row r="967" spans="11:17">
      <c r="K967" s="49"/>
      <c r="L967" s="50">
        <f t="shared" si="55"/>
        <v>5228000</v>
      </c>
      <c r="M967" s="50">
        <f t="shared" si="57"/>
        <v>5232000</v>
      </c>
      <c r="N967" s="50">
        <f t="shared" si="54"/>
        <v>3742400</v>
      </c>
      <c r="O967" s="50">
        <v>800</v>
      </c>
      <c r="P967" s="50">
        <f t="shared" si="56"/>
        <v>0</v>
      </c>
      <c r="Q967" s="51"/>
    </row>
    <row r="968" spans="11:17">
      <c r="K968" s="49"/>
      <c r="L968" s="50">
        <f t="shared" si="55"/>
        <v>5232000</v>
      </c>
      <c r="M968" s="50">
        <f t="shared" si="57"/>
        <v>5236000</v>
      </c>
      <c r="N968" s="50">
        <f t="shared" si="54"/>
        <v>3745600</v>
      </c>
      <c r="O968" s="50">
        <v>800</v>
      </c>
      <c r="P968" s="50">
        <f t="shared" si="56"/>
        <v>0</v>
      </c>
      <c r="Q968" s="51"/>
    </row>
    <row r="969" spans="11:17">
      <c r="K969" s="49"/>
      <c r="L969" s="50">
        <f t="shared" si="55"/>
        <v>5236000</v>
      </c>
      <c r="M969" s="50">
        <f t="shared" si="57"/>
        <v>5240000</v>
      </c>
      <c r="N969" s="50">
        <f t="shared" si="54"/>
        <v>3748800</v>
      </c>
      <c r="O969" s="50">
        <v>800</v>
      </c>
      <c r="P969" s="50">
        <f t="shared" si="56"/>
        <v>0</v>
      </c>
      <c r="Q969" s="51"/>
    </row>
    <row r="970" spans="11:17">
      <c r="K970" s="49"/>
      <c r="L970" s="50">
        <f t="shared" si="55"/>
        <v>5240000</v>
      </c>
      <c r="M970" s="50">
        <f t="shared" si="57"/>
        <v>5244000</v>
      </c>
      <c r="N970" s="50">
        <f t="shared" si="54"/>
        <v>3752000</v>
      </c>
      <c r="O970" s="50">
        <v>800</v>
      </c>
      <c r="P970" s="50">
        <f t="shared" si="56"/>
        <v>0</v>
      </c>
      <c r="Q970" s="51"/>
    </row>
    <row r="971" spans="11:17">
      <c r="K971" s="49"/>
      <c r="L971" s="50">
        <f t="shared" si="55"/>
        <v>5244000</v>
      </c>
      <c r="M971" s="50">
        <f t="shared" si="57"/>
        <v>5248000</v>
      </c>
      <c r="N971" s="50">
        <f t="shared" si="54"/>
        <v>3755200</v>
      </c>
      <c r="O971" s="50">
        <v>800</v>
      </c>
      <c r="P971" s="50">
        <f t="shared" si="56"/>
        <v>0</v>
      </c>
      <c r="Q971" s="51"/>
    </row>
    <row r="972" spans="11:17">
      <c r="K972" s="49"/>
      <c r="L972" s="50">
        <f t="shared" si="55"/>
        <v>5248000</v>
      </c>
      <c r="M972" s="50">
        <f t="shared" si="57"/>
        <v>5252000</v>
      </c>
      <c r="N972" s="50">
        <f t="shared" si="54"/>
        <v>3758400</v>
      </c>
      <c r="O972" s="50">
        <v>800</v>
      </c>
      <c r="P972" s="50">
        <f t="shared" si="56"/>
        <v>0</v>
      </c>
      <c r="Q972" s="51"/>
    </row>
    <row r="973" spans="11:17">
      <c r="K973" s="49"/>
      <c r="L973" s="50">
        <f t="shared" si="55"/>
        <v>5252000</v>
      </c>
      <c r="M973" s="50">
        <f t="shared" si="57"/>
        <v>5256000</v>
      </c>
      <c r="N973" s="50">
        <f t="shared" si="54"/>
        <v>3761600</v>
      </c>
      <c r="O973" s="50">
        <v>800</v>
      </c>
      <c r="P973" s="50">
        <f t="shared" si="56"/>
        <v>0</v>
      </c>
      <c r="Q973" s="51"/>
    </row>
    <row r="974" spans="11:17">
      <c r="K974" s="49"/>
      <c r="L974" s="50">
        <f t="shared" si="55"/>
        <v>5256000</v>
      </c>
      <c r="M974" s="50">
        <f t="shared" si="57"/>
        <v>5260000</v>
      </c>
      <c r="N974" s="50">
        <f t="shared" si="54"/>
        <v>3764800</v>
      </c>
      <c r="O974" s="50">
        <v>800</v>
      </c>
      <c r="P974" s="50">
        <f t="shared" si="56"/>
        <v>0</v>
      </c>
      <c r="Q974" s="51"/>
    </row>
    <row r="975" spans="11:17">
      <c r="K975" s="49"/>
      <c r="L975" s="50">
        <f t="shared" si="55"/>
        <v>5260000</v>
      </c>
      <c r="M975" s="50">
        <f t="shared" si="57"/>
        <v>5264000</v>
      </c>
      <c r="N975" s="50">
        <f t="shared" si="54"/>
        <v>3768000</v>
      </c>
      <c r="O975" s="50">
        <v>800</v>
      </c>
      <c r="P975" s="50">
        <f t="shared" si="56"/>
        <v>0</v>
      </c>
      <c r="Q975" s="51"/>
    </row>
    <row r="976" spans="11:17">
      <c r="K976" s="49"/>
      <c r="L976" s="50">
        <f t="shared" si="55"/>
        <v>5264000</v>
      </c>
      <c r="M976" s="50">
        <f t="shared" si="57"/>
        <v>5268000</v>
      </c>
      <c r="N976" s="50">
        <f t="shared" ref="N976:N1039" si="58">+N975+2400+O976</f>
        <v>3771200</v>
      </c>
      <c r="O976" s="50">
        <v>800</v>
      </c>
      <c r="P976" s="50">
        <f t="shared" si="56"/>
        <v>0</v>
      </c>
      <c r="Q976" s="51"/>
    </row>
    <row r="977" spans="11:17">
      <c r="K977" s="49"/>
      <c r="L977" s="50">
        <f t="shared" si="55"/>
        <v>5268000</v>
      </c>
      <c r="M977" s="50">
        <f t="shared" si="57"/>
        <v>5272000</v>
      </c>
      <c r="N977" s="50">
        <f t="shared" si="58"/>
        <v>3774400</v>
      </c>
      <c r="O977" s="50">
        <v>800</v>
      </c>
      <c r="P977" s="50">
        <f t="shared" si="56"/>
        <v>0</v>
      </c>
      <c r="Q977" s="51"/>
    </row>
    <row r="978" spans="11:17">
      <c r="K978" s="49"/>
      <c r="L978" s="50">
        <f t="shared" si="55"/>
        <v>5272000</v>
      </c>
      <c r="M978" s="50">
        <f t="shared" si="57"/>
        <v>5276000</v>
      </c>
      <c r="N978" s="50">
        <f t="shared" si="58"/>
        <v>3777600</v>
      </c>
      <c r="O978" s="50">
        <v>800</v>
      </c>
      <c r="P978" s="50">
        <f t="shared" si="56"/>
        <v>0</v>
      </c>
      <c r="Q978" s="51"/>
    </row>
    <row r="979" spans="11:17">
      <c r="K979" s="49"/>
      <c r="L979" s="50">
        <f t="shared" si="55"/>
        <v>5276000</v>
      </c>
      <c r="M979" s="50">
        <f t="shared" si="57"/>
        <v>5280000</v>
      </c>
      <c r="N979" s="50">
        <f t="shared" si="58"/>
        <v>3780800</v>
      </c>
      <c r="O979" s="50">
        <v>800</v>
      </c>
      <c r="P979" s="50">
        <f t="shared" si="56"/>
        <v>0</v>
      </c>
      <c r="Q979" s="51"/>
    </row>
    <row r="980" spans="11:17">
      <c r="K980" s="49"/>
      <c r="L980" s="50">
        <f t="shared" si="55"/>
        <v>5280000</v>
      </c>
      <c r="M980" s="50">
        <f t="shared" si="57"/>
        <v>5284000</v>
      </c>
      <c r="N980" s="50">
        <f t="shared" si="58"/>
        <v>3784000</v>
      </c>
      <c r="O980" s="50">
        <v>800</v>
      </c>
      <c r="P980" s="50">
        <f t="shared" si="56"/>
        <v>0</v>
      </c>
      <c r="Q980" s="51"/>
    </row>
    <row r="981" spans="11:17">
      <c r="K981" s="49"/>
      <c r="L981" s="50">
        <f t="shared" si="55"/>
        <v>5284000</v>
      </c>
      <c r="M981" s="50">
        <f t="shared" si="57"/>
        <v>5288000</v>
      </c>
      <c r="N981" s="50">
        <f t="shared" si="58"/>
        <v>3787200</v>
      </c>
      <c r="O981" s="50">
        <v>800</v>
      </c>
      <c r="P981" s="50">
        <f t="shared" si="56"/>
        <v>0</v>
      </c>
      <c r="Q981" s="51"/>
    </row>
    <row r="982" spans="11:17">
      <c r="K982" s="49"/>
      <c r="L982" s="50">
        <f t="shared" si="55"/>
        <v>5288000</v>
      </c>
      <c r="M982" s="50">
        <f t="shared" si="57"/>
        <v>5292000</v>
      </c>
      <c r="N982" s="50">
        <f t="shared" si="58"/>
        <v>3790400</v>
      </c>
      <c r="O982" s="50">
        <v>800</v>
      </c>
      <c r="P982" s="50">
        <f t="shared" si="56"/>
        <v>0</v>
      </c>
      <c r="Q982" s="51"/>
    </row>
    <row r="983" spans="11:17">
      <c r="K983" s="49"/>
      <c r="L983" s="50">
        <f t="shared" si="55"/>
        <v>5292000</v>
      </c>
      <c r="M983" s="50">
        <f t="shared" si="57"/>
        <v>5296000</v>
      </c>
      <c r="N983" s="50">
        <f t="shared" si="58"/>
        <v>3793600</v>
      </c>
      <c r="O983" s="50">
        <v>800</v>
      </c>
      <c r="P983" s="50">
        <f t="shared" si="56"/>
        <v>0</v>
      </c>
      <c r="Q983" s="51"/>
    </row>
    <row r="984" spans="11:17">
      <c r="K984" s="49"/>
      <c r="L984" s="50">
        <f t="shared" si="55"/>
        <v>5296000</v>
      </c>
      <c r="M984" s="50">
        <f t="shared" si="57"/>
        <v>5300000</v>
      </c>
      <c r="N984" s="50">
        <f t="shared" si="58"/>
        <v>3796800</v>
      </c>
      <c r="O984" s="50">
        <v>800</v>
      </c>
      <c r="P984" s="50">
        <f t="shared" si="56"/>
        <v>0</v>
      </c>
      <c r="Q984" s="51"/>
    </row>
    <row r="985" spans="11:17">
      <c r="K985" s="49"/>
      <c r="L985" s="50">
        <f t="shared" si="55"/>
        <v>5300000</v>
      </c>
      <c r="M985" s="50">
        <f t="shared" si="57"/>
        <v>5304000</v>
      </c>
      <c r="N985" s="50">
        <f t="shared" si="58"/>
        <v>3800000</v>
      </c>
      <c r="O985" s="50">
        <v>800</v>
      </c>
      <c r="P985" s="50">
        <f t="shared" si="56"/>
        <v>0</v>
      </c>
      <c r="Q985" s="51"/>
    </row>
    <row r="986" spans="11:17">
      <c r="K986" s="49"/>
      <c r="L986" s="50">
        <f t="shared" si="55"/>
        <v>5304000</v>
      </c>
      <c r="M986" s="50">
        <f t="shared" si="57"/>
        <v>5308000</v>
      </c>
      <c r="N986" s="50">
        <f t="shared" si="58"/>
        <v>3803200</v>
      </c>
      <c r="O986" s="50">
        <v>800</v>
      </c>
      <c r="P986" s="50">
        <f t="shared" si="56"/>
        <v>0</v>
      </c>
      <c r="Q986" s="51"/>
    </row>
    <row r="987" spans="11:17">
      <c r="K987" s="49"/>
      <c r="L987" s="50">
        <f t="shared" si="55"/>
        <v>5308000</v>
      </c>
      <c r="M987" s="50">
        <f t="shared" si="57"/>
        <v>5312000</v>
      </c>
      <c r="N987" s="50">
        <f t="shared" si="58"/>
        <v>3806400</v>
      </c>
      <c r="O987" s="50">
        <v>800</v>
      </c>
      <c r="P987" s="50">
        <f t="shared" si="56"/>
        <v>0</v>
      </c>
      <c r="Q987" s="51"/>
    </row>
    <row r="988" spans="11:17">
      <c r="K988" s="49"/>
      <c r="L988" s="50">
        <f t="shared" si="55"/>
        <v>5312000</v>
      </c>
      <c r="M988" s="50">
        <f t="shared" si="57"/>
        <v>5316000</v>
      </c>
      <c r="N988" s="50">
        <f t="shared" si="58"/>
        <v>3809600</v>
      </c>
      <c r="O988" s="50">
        <v>800</v>
      </c>
      <c r="P988" s="50">
        <f t="shared" si="56"/>
        <v>0</v>
      </c>
      <c r="Q988" s="51"/>
    </row>
    <row r="989" spans="11:17">
      <c r="K989" s="49"/>
      <c r="L989" s="50">
        <f t="shared" si="55"/>
        <v>5316000</v>
      </c>
      <c r="M989" s="50">
        <f t="shared" si="57"/>
        <v>5320000</v>
      </c>
      <c r="N989" s="50">
        <f t="shared" si="58"/>
        <v>3812800</v>
      </c>
      <c r="O989" s="50">
        <v>800</v>
      </c>
      <c r="P989" s="50">
        <f t="shared" si="56"/>
        <v>0</v>
      </c>
      <c r="Q989" s="51"/>
    </row>
    <row r="990" spans="11:17">
      <c r="K990" s="49"/>
      <c r="L990" s="50">
        <f t="shared" si="55"/>
        <v>5320000</v>
      </c>
      <c r="M990" s="50">
        <f t="shared" si="57"/>
        <v>5324000</v>
      </c>
      <c r="N990" s="50">
        <f t="shared" si="58"/>
        <v>3816000</v>
      </c>
      <c r="O990" s="50">
        <v>800</v>
      </c>
      <c r="P990" s="50">
        <f t="shared" si="56"/>
        <v>0</v>
      </c>
      <c r="Q990" s="51"/>
    </row>
    <row r="991" spans="11:17">
      <c r="K991" s="49"/>
      <c r="L991" s="50">
        <f t="shared" si="55"/>
        <v>5324000</v>
      </c>
      <c r="M991" s="50">
        <f t="shared" si="57"/>
        <v>5328000</v>
      </c>
      <c r="N991" s="50">
        <f t="shared" si="58"/>
        <v>3819200</v>
      </c>
      <c r="O991" s="50">
        <v>800</v>
      </c>
      <c r="P991" s="50">
        <f t="shared" si="56"/>
        <v>0</v>
      </c>
      <c r="Q991" s="51"/>
    </row>
    <row r="992" spans="11:17">
      <c r="K992" s="49"/>
      <c r="L992" s="50">
        <f t="shared" si="55"/>
        <v>5328000</v>
      </c>
      <c r="M992" s="50">
        <f t="shared" si="57"/>
        <v>5332000</v>
      </c>
      <c r="N992" s="50">
        <f t="shared" si="58"/>
        <v>3822400</v>
      </c>
      <c r="O992" s="50">
        <v>800</v>
      </c>
      <c r="P992" s="50">
        <f t="shared" si="56"/>
        <v>0</v>
      </c>
      <c r="Q992" s="51"/>
    </row>
    <row r="993" spans="11:17">
      <c r="K993" s="49"/>
      <c r="L993" s="50">
        <f t="shared" si="55"/>
        <v>5332000</v>
      </c>
      <c r="M993" s="50">
        <f t="shared" si="57"/>
        <v>5336000</v>
      </c>
      <c r="N993" s="50">
        <f t="shared" si="58"/>
        <v>3825600</v>
      </c>
      <c r="O993" s="50">
        <v>800</v>
      </c>
      <c r="P993" s="50">
        <f t="shared" si="56"/>
        <v>0</v>
      </c>
      <c r="Q993" s="51"/>
    </row>
    <row r="994" spans="11:17">
      <c r="K994" s="49"/>
      <c r="L994" s="50">
        <f t="shared" si="55"/>
        <v>5336000</v>
      </c>
      <c r="M994" s="50">
        <f t="shared" si="57"/>
        <v>5340000</v>
      </c>
      <c r="N994" s="50">
        <f t="shared" si="58"/>
        <v>3828800</v>
      </c>
      <c r="O994" s="50">
        <v>800</v>
      </c>
      <c r="P994" s="50">
        <f t="shared" si="56"/>
        <v>0</v>
      </c>
      <c r="Q994" s="51"/>
    </row>
    <row r="995" spans="11:17">
      <c r="K995" s="49"/>
      <c r="L995" s="50">
        <f t="shared" si="55"/>
        <v>5340000</v>
      </c>
      <c r="M995" s="50">
        <f t="shared" si="57"/>
        <v>5344000</v>
      </c>
      <c r="N995" s="50">
        <f t="shared" si="58"/>
        <v>3832000</v>
      </c>
      <c r="O995" s="50">
        <v>800</v>
      </c>
      <c r="P995" s="50">
        <f t="shared" si="56"/>
        <v>0</v>
      </c>
      <c r="Q995" s="51"/>
    </row>
    <row r="996" spans="11:17">
      <c r="K996" s="49"/>
      <c r="L996" s="50">
        <f t="shared" si="55"/>
        <v>5344000</v>
      </c>
      <c r="M996" s="50">
        <f t="shared" si="57"/>
        <v>5348000</v>
      </c>
      <c r="N996" s="50">
        <f t="shared" si="58"/>
        <v>3835200</v>
      </c>
      <c r="O996" s="50">
        <v>800</v>
      </c>
      <c r="P996" s="50">
        <f t="shared" si="56"/>
        <v>0</v>
      </c>
      <c r="Q996" s="51"/>
    </row>
    <row r="997" spans="11:17">
      <c r="K997" s="49"/>
      <c r="L997" s="50">
        <f t="shared" si="55"/>
        <v>5348000</v>
      </c>
      <c r="M997" s="50">
        <f t="shared" si="57"/>
        <v>5352000</v>
      </c>
      <c r="N997" s="50">
        <f t="shared" si="58"/>
        <v>3838400</v>
      </c>
      <c r="O997" s="50">
        <v>800</v>
      </c>
      <c r="P997" s="50">
        <f t="shared" si="56"/>
        <v>0</v>
      </c>
      <c r="Q997" s="51"/>
    </row>
    <row r="998" spans="11:17">
      <c r="K998" s="49"/>
      <c r="L998" s="50">
        <f t="shared" si="55"/>
        <v>5352000</v>
      </c>
      <c r="M998" s="50">
        <f t="shared" si="57"/>
        <v>5356000</v>
      </c>
      <c r="N998" s="50">
        <f t="shared" si="58"/>
        <v>3841600</v>
      </c>
      <c r="O998" s="50">
        <v>800</v>
      </c>
      <c r="P998" s="50">
        <f t="shared" si="56"/>
        <v>0</v>
      </c>
      <c r="Q998" s="51"/>
    </row>
    <row r="999" spans="11:17">
      <c r="K999" s="49"/>
      <c r="L999" s="50">
        <f t="shared" si="55"/>
        <v>5356000</v>
      </c>
      <c r="M999" s="50">
        <f t="shared" si="57"/>
        <v>5360000</v>
      </c>
      <c r="N999" s="50">
        <f t="shared" si="58"/>
        <v>3844800</v>
      </c>
      <c r="O999" s="50">
        <v>800</v>
      </c>
      <c r="P999" s="50">
        <f t="shared" si="56"/>
        <v>0</v>
      </c>
      <c r="Q999" s="51"/>
    </row>
    <row r="1000" spans="11:17">
      <c r="K1000" s="49"/>
      <c r="L1000" s="50">
        <f t="shared" si="55"/>
        <v>5360000</v>
      </c>
      <c r="M1000" s="50">
        <f t="shared" si="57"/>
        <v>5364000</v>
      </c>
      <c r="N1000" s="50">
        <f t="shared" si="58"/>
        <v>3848000</v>
      </c>
      <c r="O1000" s="50">
        <v>800</v>
      </c>
      <c r="P1000" s="50">
        <f t="shared" si="56"/>
        <v>0</v>
      </c>
      <c r="Q1000" s="51"/>
    </row>
    <row r="1001" spans="11:17">
      <c r="K1001" s="49"/>
      <c r="L1001" s="50">
        <f t="shared" si="55"/>
        <v>5364000</v>
      </c>
      <c r="M1001" s="50">
        <f t="shared" si="57"/>
        <v>5368000</v>
      </c>
      <c r="N1001" s="50">
        <f t="shared" si="58"/>
        <v>3851200</v>
      </c>
      <c r="O1001" s="50">
        <v>800</v>
      </c>
      <c r="P1001" s="50">
        <f t="shared" si="56"/>
        <v>0</v>
      </c>
      <c r="Q1001" s="51"/>
    </row>
    <row r="1002" spans="11:17">
      <c r="K1002" s="49"/>
      <c r="L1002" s="50">
        <f t="shared" si="55"/>
        <v>5368000</v>
      </c>
      <c r="M1002" s="50">
        <f t="shared" si="57"/>
        <v>5372000</v>
      </c>
      <c r="N1002" s="50">
        <f t="shared" si="58"/>
        <v>3854400</v>
      </c>
      <c r="O1002" s="50">
        <v>800</v>
      </c>
      <c r="P1002" s="50">
        <f t="shared" si="56"/>
        <v>0</v>
      </c>
      <c r="Q1002" s="51"/>
    </row>
    <row r="1003" spans="11:17">
      <c r="K1003" s="49"/>
      <c r="L1003" s="50">
        <f t="shared" si="55"/>
        <v>5372000</v>
      </c>
      <c r="M1003" s="50">
        <f t="shared" si="57"/>
        <v>5376000</v>
      </c>
      <c r="N1003" s="50">
        <f t="shared" si="58"/>
        <v>3857600</v>
      </c>
      <c r="O1003" s="50">
        <v>800</v>
      </c>
      <c r="P1003" s="50">
        <f t="shared" si="56"/>
        <v>0</v>
      </c>
      <c r="Q1003" s="51"/>
    </row>
    <row r="1004" spans="11:17">
      <c r="K1004" s="49"/>
      <c r="L1004" s="50">
        <f t="shared" si="55"/>
        <v>5376000</v>
      </c>
      <c r="M1004" s="50">
        <f t="shared" si="57"/>
        <v>5380000</v>
      </c>
      <c r="N1004" s="50">
        <f t="shared" si="58"/>
        <v>3860800</v>
      </c>
      <c r="O1004" s="50">
        <v>800</v>
      </c>
      <c r="P1004" s="50">
        <f t="shared" si="56"/>
        <v>0</v>
      </c>
      <c r="Q1004" s="51"/>
    </row>
    <row r="1005" spans="11:17">
      <c r="K1005" s="49"/>
      <c r="L1005" s="50">
        <f t="shared" si="55"/>
        <v>5380000</v>
      </c>
      <c r="M1005" s="50">
        <f t="shared" si="57"/>
        <v>5384000</v>
      </c>
      <c r="N1005" s="50">
        <f t="shared" si="58"/>
        <v>3864000</v>
      </c>
      <c r="O1005" s="50">
        <v>800</v>
      </c>
      <c r="P1005" s="50">
        <f t="shared" si="56"/>
        <v>0</v>
      </c>
      <c r="Q1005" s="51"/>
    </row>
    <row r="1006" spans="11:17">
      <c r="K1006" s="49"/>
      <c r="L1006" s="50">
        <f t="shared" si="55"/>
        <v>5384000</v>
      </c>
      <c r="M1006" s="50">
        <f t="shared" si="57"/>
        <v>5388000</v>
      </c>
      <c r="N1006" s="50">
        <f t="shared" si="58"/>
        <v>3867200</v>
      </c>
      <c r="O1006" s="50">
        <v>800</v>
      </c>
      <c r="P1006" s="50">
        <f t="shared" si="56"/>
        <v>0</v>
      </c>
      <c r="Q1006" s="51"/>
    </row>
    <row r="1007" spans="11:17">
      <c r="K1007" s="49"/>
      <c r="L1007" s="50">
        <f t="shared" si="55"/>
        <v>5388000</v>
      </c>
      <c r="M1007" s="50">
        <f t="shared" si="57"/>
        <v>5392000</v>
      </c>
      <c r="N1007" s="50">
        <f t="shared" si="58"/>
        <v>3870400</v>
      </c>
      <c r="O1007" s="50">
        <v>800</v>
      </c>
      <c r="P1007" s="50">
        <f t="shared" si="56"/>
        <v>0</v>
      </c>
      <c r="Q1007" s="51"/>
    </row>
    <row r="1008" spans="11:17">
      <c r="K1008" s="49"/>
      <c r="L1008" s="50">
        <f t="shared" si="55"/>
        <v>5392000</v>
      </c>
      <c r="M1008" s="50">
        <f t="shared" si="57"/>
        <v>5396000</v>
      </c>
      <c r="N1008" s="50">
        <f t="shared" si="58"/>
        <v>3873600</v>
      </c>
      <c r="O1008" s="50">
        <v>800</v>
      </c>
      <c r="P1008" s="50">
        <f t="shared" si="56"/>
        <v>0</v>
      </c>
      <c r="Q1008" s="51"/>
    </row>
    <row r="1009" spans="11:17">
      <c r="K1009" s="49"/>
      <c r="L1009" s="50">
        <f t="shared" si="55"/>
        <v>5396000</v>
      </c>
      <c r="M1009" s="50">
        <f t="shared" si="57"/>
        <v>5400000</v>
      </c>
      <c r="N1009" s="50">
        <f t="shared" si="58"/>
        <v>3876800</v>
      </c>
      <c r="O1009" s="50">
        <v>800</v>
      </c>
      <c r="P1009" s="50">
        <f t="shared" si="56"/>
        <v>0</v>
      </c>
      <c r="Q1009" s="51"/>
    </row>
    <row r="1010" spans="11:17">
      <c r="K1010" s="49"/>
      <c r="L1010" s="50">
        <f t="shared" si="55"/>
        <v>5400000</v>
      </c>
      <c r="M1010" s="50">
        <f t="shared" si="57"/>
        <v>5404000</v>
      </c>
      <c r="N1010" s="50">
        <f t="shared" si="58"/>
        <v>3880000</v>
      </c>
      <c r="O1010" s="50">
        <v>800</v>
      </c>
      <c r="P1010" s="50">
        <f t="shared" si="56"/>
        <v>0</v>
      </c>
      <c r="Q1010" s="51"/>
    </row>
    <row r="1011" spans="11:17">
      <c r="K1011" s="49"/>
      <c r="L1011" s="50">
        <f t="shared" si="55"/>
        <v>5404000</v>
      </c>
      <c r="M1011" s="50">
        <f t="shared" si="57"/>
        <v>5408000</v>
      </c>
      <c r="N1011" s="50">
        <f t="shared" si="58"/>
        <v>3883200</v>
      </c>
      <c r="O1011" s="50">
        <v>800</v>
      </c>
      <c r="P1011" s="50">
        <f t="shared" si="56"/>
        <v>0</v>
      </c>
      <c r="Q1011" s="51"/>
    </row>
    <row r="1012" spans="11:17">
      <c r="K1012" s="49"/>
      <c r="L1012" s="50">
        <f t="shared" si="55"/>
        <v>5408000</v>
      </c>
      <c r="M1012" s="50">
        <f t="shared" si="57"/>
        <v>5412000</v>
      </c>
      <c r="N1012" s="50">
        <f t="shared" si="58"/>
        <v>3886400</v>
      </c>
      <c r="O1012" s="50">
        <v>800</v>
      </c>
      <c r="P1012" s="50">
        <f t="shared" si="56"/>
        <v>0</v>
      </c>
      <c r="Q1012" s="51"/>
    </row>
    <row r="1013" spans="11:17">
      <c r="K1013" s="49"/>
      <c r="L1013" s="50">
        <f t="shared" si="55"/>
        <v>5412000</v>
      </c>
      <c r="M1013" s="50">
        <f t="shared" si="57"/>
        <v>5416000</v>
      </c>
      <c r="N1013" s="50">
        <f t="shared" si="58"/>
        <v>3889600</v>
      </c>
      <c r="O1013" s="50">
        <v>800</v>
      </c>
      <c r="P1013" s="50">
        <f t="shared" si="56"/>
        <v>0</v>
      </c>
      <c r="Q1013" s="51"/>
    </row>
    <row r="1014" spans="11:17">
      <c r="K1014" s="49"/>
      <c r="L1014" s="50">
        <f t="shared" si="55"/>
        <v>5416000</v>
      </c>
      <c r="M1014" s="50">
        <f t="shared" si="57"/>
        <v>5420000</v>
      </c>
      <c r="N1014" s="50">
        <f t="shared" si="58"/>
        <v>3892800</v>
      </c>
      <c r="O1014" s="50">
        <v>800</v>
      </c>
      <c r="P1014" s="50">
        <f t="shared" si="56"/>
        <v>0</v>
      </c>
      <c r="Q1014" s="51"/>
    </row>
    <row r="1015" spans="11:17">
      <c r="K1015" s="49"/>
      <c r="L1015" s="50">
        <f t="shared" si="55"/>
        <v>5420000</v>
      </c>
      <c r="M1015" s="50">
        <f t="shared" si="57"/>
        <v>5424000</v>
      </c>
      <c r="N1015" s="50">
        <f t="shared" si="58"/>
        <v>3896000</v>
      </c>
      <c r="O1015" s="50">
        <v>800</v>
      </c>
      <c r="P1015" s="50">
        <f t="shared" si="56"/>
        <v>0</v>
      </c>
      <c r="Q1015" s="51"/>
    </row>
    <row r="1016" spans="11:17">
      <c r="K1016" s="49"/>
      <c r="L1016" s="50">
        <f t="shared" si="55"/>
        <v>5424000</v>
      </c>
      <c r="M1016" s="50">
        <f t="shared" si="57"/>
        <v>5428000</v>
      </c>
      <c r="N1016" s="50">
        <f t="shared" si="58"/>
        <v>3899200</v>
      </c>
      <c r="O1016" s="50">
        <v>800</v>
      </c>
      <c r="P1016" s="50">
        <f t="shared" si="56"/>
        <v>0</v>
      </c>
      <c r="Q1016" s="51"/>
    </row>
    <row r="1017" spans="11:17">
      <c r="K1017" s="49"/>
      <c r="L1017" s="50">
        <f t="shared" si="55"/>
        <v>5428000</v>
      </c>
      <c r="M1017" s="50">
        <f t="shared" si="57"/>
        <v>5432000</v>
      </c>
      <c r="N1017" s="50">
        <f t="shared" si="58"/>
        <v>3902400</v>
      </c>
      <c r="O1017" s="50">
        <v>800</v>
      </c>
      <c r="P1017" s="50">
        <f t="shared" si="56"/>
        <v>0</v>
      </c>
      <c r="Q1017" s="51"/>
    </row>
    <row r="1018" spans="11:17">
      <c r="K1018" s="49"/>
      <c r="L1018" s="50">
        <f t="shared" si="55"/>
        <v>5432000</v>
      </c>
      <c r="M1018" s="50">
        <f t="shared" si="57"/>
        <v>5436000</v>
      </c>
      <c r="N1018" s="50">
        <f t="shared" si="58"/>
        <v>3905600</v>
      </c>
      <c r="O1018" s="50">
        <v>800</v>
      </c>
      <c r="P1018" s="50">
        <f t="shared" si="56"/>
        <v>0</v>
      </c>
      <c r="Q1018" s="51"/>
    </row>
    <row r="1019" spans="11:17">
      <c r="K1019" s="49"/>
      <c r="L1019" s="50">
        <f t="shared" si="55"/>
        <v>5436000</v>
      </c>
      <c r="M1019" s="50">
        <f t="shared" si="57"/>
        <v>5440000</v>
      </c>
      <c r="N1019" s="50">
        <f t="shared" si="58"/>
        <v>3908800</v>
      </c>
      <c r="O1019" s="50">
        <v>800</v>
      </c>
      <c r="P1019" s="50">
        <f t="shared" si="56"/>
        <v>0</v>
      </c>
      <c r="Q1019" s="51"/>
    </row>
    <row r="1020" spans="11:17">
      <c r="K1020" s="49"/>
      <c r="L1020" s="50">
        <f t="shared" si="55"/>
        <v>5440000</v>
      </c>
      <c r="M1020" s="50">
        <f t="shared" si="57"/>
        <v>5444000</v>
      </c>
      <c r="N1020" s="50">
        <f t="shared" si="58"/>
        <v>3912000</v>
      </c>
      <c r="O1020" s="50">
        <v>800</v>
      </c>
      <c r="P1020" s="50">
        <f t="shared" si="56"/>
        <v>0</v>
      </c>
      <c r="Q1020" s="51"/>
    </row>
    <row r="1021" spans="11:17">
      <c r="K1021" s="49"/>
      <c r="L1021" s="50">
        <f t="shared" si="55"/>
        <v>5444000</v>
      </c>
      <c r="M1021" s="50">
        <f t="shared" si="57"/>
        <v>5448000</v>
      </c>
      <c r="N1021" s="50">
        <f t="shared" si="58"/>
        <v>3915200</v>
      </c>
      <c r="O1021" s="50">
        <v>800</v>
      </c>
      <c r="P1021" s="50">
        <f t="shared" si="56"/>
        <v>0</v>
      </c>
      <c r="Q1021" s="51"/>
    </row>
    <row r="1022" spans="11:17">
      <c r="K1022" s="49"/>
      <c r="L1022" s="50">
        <f t="shared" si="55"/>
        <v>5448000</v>
      </c>
      <c r="M1022" s="50">
        <f t="shared" si="57"/>
        <v>5452000</v>
      </c>
      <c r="N1022" s="50">
        <f t="shared" si="58"/>
        <v>3918400</v>
      </c>
      <c r="O1022" s="50">
        <v>800</v>
      </c>
      <c r="P1022" s="50">
        <f t="shared" si="56"/>
        <v>0</v>
      </c>
      <c r="Q1022" s="51"/>
    </row>
    <row r="1023" spans="11:17">
      <c r="K1023" s="49"/>
      <c r="L1023" s="50">
        <f t="shared" si="55"/>
        <v>5452000</v>
      </c>
      <c r="M1023" s="50">
        <f t="shared" si="57"/>
        <v>5456000</v>
      </c>
      <c r="N1023" s="50">
        <f t="shared" si="58"/>
        <v>3921600</v>
      </c>
      <c r="O1023" s="50">
        <v>800</v>
      </c>
      <c r="P1023" s="50">
        <f t="shared" si="56"/>
        <v>0</v>
      </c>
      <c r="Q1023" s="51"/>
    </row>
    <row r="1024" spans="11:17">
      <c r="K1024" s="49"/>
      <c r="L1024" s="50">
        <f t="shared" ref="L1024:L1087" si="59">+M1023</f>
        <v>5456000</v>
      </c>
      <c r="M1024" s="50">
        <f t="shared" si="57"/>
        <v>5460000</v>
      </c>
      <c r="N1024" s="50">
        <f t="shared" si="58"/>
        <v>3924800</v>
      </c>
      <c r="O1024" s="50">
        <v>800</v>
      </c>
      <c r="P1024" s="50">
        <f t="shared" ref="P1024:P1087" si="60">IF(L1024&lt;=$Q$132,IF($Q$132&lt;M1024,N1024,0),0)</f>
        <v>0</v>
      </c>
      <c r="Q1024" s="51"/>
    </row>
    <row r="1025" spans="11:17">
      <c r="K1025" s="49"/>
      <c r="L1025" s="50">
        <f t="shared" si="59"/>
        <v>5460000</v>
      </c>
      <c r="M1025" s="50">
        <f t="shared" si="57"/>
        <v>5464000</v>
      </c>
      <c r="N1025" s="50">
        <f t="shared" si="58"/>
        <v>3928000</v>
      </c>
      <c r="O1025" s="50">
        <v>800</v>
      </c>
      <c r="P1025" s="50">
        <f t="shared" si="60"/>
        <v>0</v>
      </c>
      <c r="Q1025" s="51"/>
    </row>
    <row r="1026" spans="11:17">
      <c r="K1026" s="49"/>
      <c r="L1026" s="50">
        <f t="shared" si="59"/>
        <v>5464000</v>
      </c>
      <c r="M1026" s="50">
        <f t="shared" si="57"/>
        <v>5468000</v>
      </c>
      <c r="N1026" s="50">
        <f t="shared" si="58"/>
        <v>3931200</v>
      </c>
      <c r="O1026" s="50">
        <v>800</v>
      </c>
      <c r="P1026" s="50">
        <f t="shared" si="60"/>
        <v>0</v>
      </c>
      <c r="Q1026" s="51"/>
    </row>
    <row r="1027" spans="11:17">
      <c r="K1027" s="49"/>
      <c r="L1027" s="50">
        <f t="shared" si="59"/>
        <v>5468000</v>
      </c>
      <c r="M1027" s="50">
        <f t="shared" si="57"/>
        <v>5472000</v>
      </c>
      <c r="N1027" s="50">
        <f t="shared" si="58"/>
        <v>3934400</v>
      </c>
      <c r="O1027" s="50">
        <v>800</v>
      </c>
      <c r="P1027" s="50">
        <f t="shared" si="60"/>
        <v>0</v>
      </c>
      <c r="Q1027" s="51"/>
    </row>
    <row r="1028" spans="11:17">
      <c r="K1028" s="49"/>
      <c r="L1028" s="50">
        <f t="shared" si="59"/>
        <v>5472000</v>
      </c>
      <c r="M1028" s="50">
        <f t="shared" ref="M1028:M1091" si="61">+M1027+4000</f>
        <v>5476000</v>
      </c>
      <c r="N1028" s="50">
        <f t="shared" si="58"/>
        <v>3937600</v>
      </c>
      <c r="O1028" s="50">
        <v>800</v>
      </c>
      <c r="P1028" s="50">
        <f t="shared" si="60"/>
        <v>0</v>
      </c>
      <c r="Q1028" s="51"/>
    </row>
    <row r="1029" spans="11:17">
      <c r="K1029" s="49"/>
      <c r="L1029" s="50">
        <f t="shared" si="59"/>
        <v>5476000</v>
      </c>
      <c r="M1029" s="50">
        <f t="shared" si="61"/>
        <v>5480000</v>
      </c>
      <c r="N1029" s="50">
        <f t="shared" si="58"/>
        <v>3940800</v>
      </c>
      <c r="O1029" s="50">
        <v>800</v>
      </c>
      <c r="P1029" s="50">
        <f t="shared" si="60"/>
        <v>0</v>
      </c>
      <c r="Q1029" s="51"/>
    </row>
    <row r="1030" spans="11:17">
      <c r="K1030" s="49"/>
      <c r="L1030" s="50">
        <f t="shared" si="59"/>
        <v>5480000</v>
      </c>
      <c r="M1030" s="50">
        <f t="shared" si="61"/>
        <v>5484000</v>
      </c>
      <c r="N1030" s="50">
        <f t="shared" si="58"/>
        <v>3944000</v>
      </c>
      <c r="O1030" s="50">
        <v>800</v>
      </c>
      <c r="P1030" s="50">
        <f t="shared" si="60"/>
        <v>0</v>
      </c>
      <c r="Q1030" s="51"/>
    </row>
    <row r="1031" spans="11:17">
      <c r="K1031" s="49"/>
      <c r="L1031" s="50">
        <f t="shared" si="59"/>
        <v>5484000</v>
      </c>
      <c r="M1031" s="50">
        <f t="shared" si="61"/>
        <v>5488000</v>
      </c>
      <c r="N1031" s="50">
        <f t="shared" si="58"/>
        <v>3947200</v>
      </c>
      <c r="O1031" s="50">
        <v>800</v>
      </c>
      <c r="P1031" s="50">
        <f t="shared" si="60"/>
        <v>0</v>
      </c>
      <c r="Q1031" s="51"/>
    </row>
    <row r="1032" spans="11:17">
      <c r="K1032" s="49"/>
      <c r="L1032" s="50">
        <f t="shared" si="59"/>
        <v>5488000</v>
      </c>
      <c r="M1032" s="50">
        <f t="shared" si="61"/>
        <v>5492000</v>
      </c>
      <c r="N1032" s="50">
        <f t="shared" si="58"/>
        <v>3950400</v>
      </c>
      <c r="O1032" s="50">
        <v>800</v>
      </c>
      <c r="P1032" s="50">
        <f t="shared" si="60"/>
        <v>0</v>
      </c>
      <c r="Q1032" s="51"/>
    </row>
    <row r="1033" spans="11:17">
      <c r="K1033" s="49"/>
      <c r="L1033" s="50">
        <f t="shared" si="59"/>
        <v>5492000</v>
      </c>
      <c r="M1033" s="50">
        <f t="shared" si="61"/>
        <v>5496000</v>
      </c>
      <c r="N1033" s="50">
        <f t="shared" si="58"/>
        <v>3953600</v>
      </c>
      <c r="O1033" s="50">
        <v>800</v>
      </c>
      <c r="P1033" s="50">
        <f t="shared" si="60"/>
        <v>0</v>
      </c>
      <c r="Q1033" s="51"/>
    </row>
    <row r="1034" spans="11:17">
      <c r="K1034" s="49"/>
      <c r="L1034" s="50">
        <f t="shared" si="59"/>
        <v>5496000</v>
      </c>
      <c r="M1034" s="50">
        <f t="shared" si="61"/>
        <v>5500000</v>
      </c>
      <c r="N1034" s="50">
        <f t="shared" si="58"/>
        <v>3956800</v>
      </c>
      <c r="O1034" s="50">
        <v>800</v>
      </c>
      <c r="P1034" s="50">
        <f t="shared" si="60"/>
        <v>0</v>
      </c>
      <c r="Q1034" s="51"/>
    </row>
    <row r="1035" spans="11:17">
      <c r="K1035" s="49"/>
      <c r="L1035" s="50">
        <f t="shared" si="59"/>
        <v>5500000</v>
      </c>
      <c r="M1035" s="50">
        <f t="shared" si="61"/>
        <v>5504000</v>
      </c>
      <c r="N1035" s="50">
        <f t="shared" si="58"/>
        <v>3960000</v>
      </c>
      <c r="O1035" s="50">
        <v>800</v>
      </c>
      <c r="P1035" s="50">
        <f t="shared" si="60"/>
        <v>0</v>
      </c>
      <c r="Q1035" s="51"/>
    </row>
    <row r="1036" spans="11:17">
      <c r="K1036" s="49"/>
      <c r="L1036" s="50">
        <f t="shared" si="59"/>
        <v>5504000</v>
      </c>
      <c r="M1036" s="50">
        <f t="shared" si="61"/>
        <v>5508000</v>
      </c>
      <c r="N1036" s="50">
        <f t="shared" si="58"/>
        <v>3963200</v>
      </c>
      <c r="O1036" s="50">
        <v>800</v>
      </c>
      <c r="P1036" s="50">
        <f t="shared" si="60"/>
        <v>0</v>
      </c>
      <c r="Q1036" s="51"/>
    </row>
    <row r="1037" spans="11:17">
      <c r="K1037" s="49"/>
      <c r="L1037" s="50">
        <f t="shared" si="59"/>
        <v>5508000</v>
      </c>
      <c r="M1037" s="50">
        <f t="shared" si="61"/>
        <v>5512000</v>
      </c>
      <c r="N1037" s="50">
        <f t="shared" si="58"/>
        <v>3966400</v>
      </c>
      <c r="O1037" s="50">
        <v>800</v>
      </c>
      <c r="P1037" s="50">
        <f t="shared" si="60"/>
        <v>0</v>
      </c>
      <c r="Q1037" s="51"/>
    </row>
    <row r="1038" spans="11:17">
      <c r="K1038" s="49"/>
      <c r="L1038" s="50">
        <f t="shared" si="59"/>
        <v>5512000</v>
      </c>
      <c r="M1038" s="50">
        <f t="shared" si="61"/>
        <v>5516000</v>
      </c>
      <c r="N1038" s="50">
        <f t="shared" si="58"/>
        <v>3969600</v>
      </c>
      <c r="O1038" s="50">
        <v>800</v>
      </c>
      <c r="P1038" s="50">
        <f t="shared" si="60"/>
        <v>0</v>
      </c>
      <c r="Q1038" s="51"/>
    </row>
    <row r="1039" spans="11:17">
      <c r="K1039" s="49"/>
      <c r="L1039" s="50">
        <f t="shared" si="59"/>
        <v>5516000</v>
      </c>
      <c r="M1039" s="50">
        <f t="shared" si="61"/>
        <v>5520000</v>
      </c>
      <c r="N1039" s="50">
        <f t="shared" si="58"/>
        <v>3972800</v>
      </c>
      <c r="O1039" s="50">
        <v>800</v>
      </c>
      <c r="P1039" s="50">
        <f t="shared" si="60"/>
        <v>0</v>
      </c>
      <c r="Q1039" s="51"/>
    </row>
    <row r="1040" spans="11:17">
      <c r="K1040" s="49"/>
      <c r="L1040" s="50">
        <f t="shared" si="59"/>
        <v>5520000</v>
      </c>
      <c r="M1040" s="50">
        <f t="shared" si="61"/>
        <v>5524000</v>
      </c>
      <c r="N1040" s="50">
        <f t="shared" ref="N1040:N1103" si="62">+N1039+2400+O1040</f>
        <v>3976000</v>
      </c>
      <c r="O1040" s="50">
        <v>800</v>
      </c>
      <c r="P1040" s="50">
        <f t="shared" si="60"/>
        <v>0</v>
      </c>
      <c r="Q1040" s="51"/>
    </row>
    <row r="1041" spans="11:17">
      <c r="K1041" s="49"/>
      <c r="L1041" s="50">
        <f t="shared" si="59"/>
        <v>5524000</v>
      </c>
      <c r="M1041" s="50">
        <f t="shared" si="61"/>
        <v>5528000</v>
      </c>
      <c r="N1041" s="50">
        <f t="shared" si="62"/>
        <v>3979200</v>
      </c>
      <c r="O1041" s="50">
        <v>800</v>
      </c>
      <c r="P1041" s="50">
        <f t="shared" si="60"/>
        <v>0</v>
      </c>
      <c r="Q1041" s="51"/>
    </row>
    <row r="1042" spans="11:17">
      <c r="K1042" s="49"/>
      <c r="L1042" s="50">
        <f t="shared" si="59"/>
        <v>5528000</v>
      </c>
      <c r="M1042" s="50">
        <f t="shared" si="61"/>
        <v>5532000</v>
      </c>
      <c r="N1042" s="50">
        <f t="shared" si="62"/>
        <v>3982400</v>
      </c>
      <c r="O1042" s="50">
        <v>800</v>
      </c>
      <c r="P1042" s="50">
        <f t="shared" si="60"/>
        <v>0</v>
      </c>
      <c r="Q1042" s="51"/>
    </row>
    <row r="1043" spans="11:17">
      <c r="K1043" s="49"/>
      <c r="L1043" s="50">
        <f t="shared" si="59"/>
        <v>5532000</v>
      </c>
      <c r="M1043" s="50">
        <f t="shared" si="61"/>
        <v>5536000</v>
      </c>
      <c r="N1043" s="50">
        <f t="shared" si="62"/>
        <v>3985600</v>
      </c>
      <c r="O1043" s="50">
        <v>800</v>
      </c>
      <c r="P1043" s="50">
        <f t="shared" si="60"/>
        <v>0</v>
      </c>
      <c r="Q1043" s="51"/>
    </row>
    <row r="1044" spans="11:17">
      <c r="K1044" s="49"/>
      <c r="L1044" s="50">
        <f t="shared" si="59"/>
        <v>5536000</v>
      </c>
      <c r="M1044" s="50">
        <f t="shared" si="61"/>
        <v>5540000</v>
      </c>
      <c r="N1044" s="50">
        <f t="shared" si="62"/>
        <v>3988800</v>
      </c>
      <c r="O1044" s="50">
        <v>800</v>
      </c>
      <c r="P1044" s="50">
        <f t="shared" si="60"/>
        <v>0</v>
      </c>
      <c r="Q1044" s="51"/>
    </row>
    <row r="1045" spans="11:17">
      <c r="K1045" s="49"/>
      <c r="L1045" s="50">
        <f t="shared" si="59"/>
        <v>5540000</v>
      </c>
      <c r="M1045" s="50">
        <f t="shared" si="61"/>
        <v>5544000</v>
      </c>
      <c r="N1045" s="50">
        <f t="shared" si="62"/>
        <v>3992000</v>
      </c>
      <c r="O1045" s="50">
        <v>800</v>
      </c>
      <c r="P1045" s="50">
        <f t="shared" si="60"/>
        <v>0</v>
      </c>
      <c r="Q1045" s="51"/>
    </row>
    <row r="1046" spans="11:17">
      <c r="K1046" s="49"/>
      <c r="L1046" s="50">
        <f t="shared" si="59"/>
        <v>5544000</v>
      </c>
      <c r="M1046" s="50">
        <f t="shared" si="61"/>
        <v>5548000</v>
      </c>
      <c r="N1046" s="50">
        <f t="shared" si="62"/>
        <v>3995200</v>
      </c>
      <c r="O1046" s="50">
        <v>800</v>
      </c>
      <c r="P1046" s="50">
        <f t="shared" si="60"/>
        <v>0</v>
      </c>
      <c r="Q1046" s="51"/>
    </row>
    <row r="1047" spans="11:17">
      <c r="K1047" s="49"/>
      <c r="L1047" s="50">
        <f t="shared" si="59"/>
        <v>5548000</v>
      </c>
      <c r="M1047" s="50">
        <f t="shared" si="61"/>
        <v>5552000</v>
      </c>
      <c r="N1047" s="50">
        <f t="shared" si="62"/>
        <v>3998400</v>
      </c>
      <c r="O1047" s="50">
        <v>800</v>
      </c>
      <c r="P1047" s="50">
        <f t="shared" si="60"/>
        <v>0</v>
      </c>
      <c r="Q1047" s="51"/>
    </row>
    <row r="1048" spans="11:17">
      <c r="K1048" s="49"/>
      <c r="L1048" s="50">
        <f t="shared" si="59"/>
        <v>5552000</v>
      </c>
      <c r="M1048" s="50">
        <f t="shared" si="61"/>
        <v>5556000</v>
      </c>
      <c r="N1048" s="50">
        <f t="shared" si="62"/>
        <v>4001600</v>
      </c>
      <c r="O1048" s="50">
        <v>800</v>
      </c>
      <c r="P1048" s="50">
        <f t="shared" si="60"/>
        <v>0</v>
      </c>
      <c r="Q1048" s="51"/>
    </row>
    <row r="1049" spans="11:17">
      <c r="K1049" s="49"/>
      <c r="L1049" s="50">
        <f t="shared" si="59"/>
        <v>5556000</v>
      </c>
      <c r="M1049" s="50">
        <f t="shared" si="61"/>
        <v>5560000</v>
      </c>
      <c r="N1049" s="50">
        <f t="shared" si="62"/>
        <v>4004800</v>
      </c>
      <c r="O1049" s="50">
        <v>800</v>
      </c>
      <c r="P1049" s="50">
        <f t="shared" si="60"/>
        <v>0</v>
      </c>
      <c r="Q1049" s="51"/>
    </row>
    <row r="1050" spans="11:17">
      <c r="K1050" s="49"/>
      <c r="L1050" s="50">
        <f t="shared" si="59"/>
        <v>5560000</v>
      </c>
      <c r="M1050" s="50">
        <f t="shared" si="61"/>
        <v>5564000</v>
      </c>
      <c r="N1050" s="50">
        <f t="shared" si="62"/>
        <v>4008000</v>
      </c>
      <c r="O1050" s="50">
        <v>800</v>
      </c>
      <c r="P1050" s="50">
        <f t="shared" si="60"/>
        <v>0</v>
      </c>
      <c r="Q1050" s="51"/>
    </row>
    <row r="1051" spans="11:17">
      <c r="K1051" s="49"/>
      <c r="L1051" s="50">
        <f t="shared" si="59"/>
        <v>5564000</v>
      </c>
      <c r="M1051" s="50">
        <f t="shared" si="61"/>
        <v>5568000</v>
      </c>
      <c r="N1051" s="50">
        <f t="shared" si="62"/>
        <v>4011200</v>
      </c>
      <c r="O1051" s="50">
        <v>800</v>
      </c>
      <c r="P1051" s="50">
        <f t="shared" si="60"/>
        <v>0</v>
      </c>
      <c r="Q1051" s="51"/>
    </row>
    <row r="1052" spans="11:17">
      <c r="K1052" s="49"/>
      <c r="L1052" s="50">
        <f t="shared" si="59"/>
        <v>5568000</v>
      </c>
      <c r="M1052" s="50">
        <f t="shared" si="61"/>
        <v>5572000</v>
      </c>
      <c r="N1052" s="50">
        <f t="shared" si="62"/>
        <v>4014400</v>
      </c>
      <c r="O1052" s="50">
        <v>800</v>
      </c>
      <c r="P1052" s="50">
        <f t="shared" si="60"/>
        <v>0</v>
      </c>
      <c r="Q1052" s="51"/>
    </row>
    <row r="1053" spans="11:17">
      <c r="K1053" s="49"/>
      <c r="L1053" s="50">
        <f t="shared" si="59"/>
        <v>5572000</v>
      </c>
      <c r="M1053" s="50">
        <f t="shared" si="61"/>
        <v>5576000</v>
      </c>
      <c r="N1053" s="50">
        <f t="shared" si="62"/>
        <v>4017600</v>
      </c>
      <c r="O1053" s="50">
        <v>800</v>
      </c>
      <c r="P1053" s="50">
        <f t="shared" si="60"/>
        <v>0</v>
      </c>
      <c r="Q1053" s="51"/>
    </row>
    <row r="1054" spans="11:17">
      <c r="K1054" s="49"/>
      <c r="L1054" s="50">
        <f t="shared" si="59"/>
        <v>5576000</v>
      </c>
      <c r="M1054" s="50">
        <f t="shared" si="61"/>
        <v>5580000</v>
      </c>
      <c r="N1054" s="50">
        <f t="shared" si="62"/>
        <v>4020800</v>
      </c>
      <c r="O1054" s="50">
        <v>800</v>
      </c>
      <c r="P1054" s="50">
        <f t="shared" si="60"/>
        <v>0</v>
      </c>
      <c r="Q1054" s="51"/>
    </row>
    <row r="1055" spans="11:17">
      <c r="K1055" s="49"/>
      <c r="L1055" s="50">
        <f t="shared" si="59"/>
        <v>5580000</v>
      </c>
      <c r="M1055" s="50">
        <f t="shared" si="61"/>
        <v>5584000</v>
      </c>
      <c r="N1055" s="50">
        <f t="shared" si="62"/>
        <v>4024000</v>
      </c>
      <c r="O1055" s="50">
        <v>800</v>
      </c>
      <c r="P1055" s="50">
        <f t="shared" si="60"/>
        <v>0</v>
      </c>
      <c r="Q1055" s="51"/>
    </row>
    <row r="1056" spans="11:17">
      <c r="K1056" s="49"/>
      <c r="L1056" s="50">
        <f t="shared" si="59"/>
        <v>5584000</v>
      </c>
      <c r="M1056" s="50">
        <f t="shared" si="61"/>
        <v>5588000</v>
      </c>
      <c r="N1056" s="50">
        <f t="shared" si="62"/>
        <v>4027200</v>
      </c>
      <c r="O1056" s="50">
        <v>800</v>
      </c>
      <c r="P1056" s="50">
        <f t="shared" si="60"/>
        <v>0</v>
      </c>
      <c r="Q1056" s="51"/>
    </row>
    <row r="1057" spans="11:17">
      <c r="K1057" s="49"/>
      <c r="L1057" s="50">
        <f t="shared" si="59"/>
        <v>5588000</v>
      </c>
      <c r="M1057" s="50">
        <f t="shared" si="61"/>
        <v>5592000</v>
      </c>
      <c r="N1057" s="50">
        <f t="shared" si="62"/>
        <v>4030400</v>
      </c>
      <c r="O1057" s="50">
        <v>800</v>
      </c>
      <c r="P1057" s="50">
        <f t="shared" si="60"/>
        <v>0</v>
      </c>
      <c r="Q1057" s="51"/>
    </row>
    <row r="1058" spans="11:17">
      <c r="K1058" s="49"/>
      <c r="L1058" s="50">
        <f t="shared" si="59"/>
        <v>5592000</v>
      </c>
      <c r="M1058" s="50">
        <f t="shared" si="61"/>
        <v>5596000</v>
      </c>
      <c r="N1058" s="50">
        <f t="shared" si="62"/>
        <v>4033600</v>
      </c>
      <c r="O1058" s="50">
        <v>800</v>
      </c>
      <c r="P1058" s="50">
        <f t="shared" si="60"/>
        <v>0</v>
      </c>
      <c r="Q1058" s="51"/>
    </row>
    <row r="1059" spans="11:17">
      <c r="K1059" s="49"/>
      <c r="L1059" s="50">
        <f t="shared" si="59"/>
        <v>5596000</v>
      </c>
      <c r="M1059" s="50">
        <f t="shared" si="61"/>
        <v>5600000</v>
      </c>
      <c r="N1059" s="50">
        <f t="shared" si="62"/>
        <v>4036800</v>
      </c>
      <c r="O1059" s="50">
        <v>800</v>
      </c>
      <c r="P1059" s="50">
        <f t="shared" si="60"/>
        <v>0</v>
      </c>
      <c r="Q1059" s="51"/>
    </row>
    <row r="1060" spans="11:17">
      <c r="K1060" s="49"/>
      <c r="L1060" s="50">
        <f t="shared" si="59"/>
        <v>5600000</v>
      </c>
      <c r="M1060" s="50">
        <f t="shared" si="61"/>
        <v>5604000</v>
      </c>
      <c r="N1060" s="50">
        <f t="shared" si="62"/>
        <v>4040000</v>
      </c>
      <c r="O1060" s="50">
        <v>800</v>
      </c>
      <c r="P1060" s="50">
        <f t="shared" si="60"/>
        <v>0</v>
      </c>
      <c r="Q1060" s="51"/>
    </row>
    <row r="1061" spans="11:17">
      <c r="K1061" s="49"/>
      <c r="L1061" s="50">
        <f t="shared" si="59"/>
        <v>5604000</v>
      </c>
      <c r="M1061" s="50">
        <f t="shared" si="61"/>
        <v>5608000</v>
      </c>
      <c r="N1061" s="50">
        <f t="shared" si="62"/>
        <v>4043200</v>
      </c>
      <c r="O1061" s="50">
        <v>800</v>
      </c>
      <c r="P1061" s="50">
        <f t="shared" si="60"/>
        <v>0</v>
      </c>
      <c r="Q1061" s="51"/>
    </row>
    <row r="1062" spans="11:17">
      <c r="K1062" s="49"/>
      <c r="L1062" s="50">
        <f t="shared" si="59"/>
        <v>5608000</v>
      </c>
      <c r="M1062" s="50">
        <f t="shared" si="61"/>
        <v>5612000</v>
      </c>
      <c r="N1062" s="50">
        <f t="shared" si="62"/>
        <v>4046400</v>
      </c>
      <c r="O1062" s="50">
        <v>800</v>
      </c>
      <c r="P1062" s="50">
        <f t="shared" si="60"/>
        <v>0</v>
      </c>
      <c r="Q1062" s="51"/>
    </row>
    <row r="1063" spans="11:17">
      <c r="K1063" s="49"/>
      <c r="L1063" s="50">
        <f t="shared" si="59"/>
        <v>5612000</v>
      </c>
      <c r="M1063" s="50">
        <f t="shared" si="61"/>
        <v>5616000</v>
      </c>
      <c r="N1063" s="50">
        <f t="shared" si="62"/>
        <v>4049600</v>
      </c>
      <c r="O1063" s="50">
        <v>800</v>
      </c>
      <c r="P1063" s="50">
        <f t="shared" si="60"/>
        <v>0</v>
      </c>
      <c r="Q1063" s="51"/>
    </row>
    <row r="1064" spans="11:17">
      <c r="K1064" s="49"/>
      <c r="L1064" s="50">
        <f t="shared" si="59"/>
        <v>5616000</v>
      </c>
      <c r="M1064" s="50">
        <f t="shared" si="61"/>
        <v>5620000</v>
      </c>
      <c r="N1064" s="50">
        <f t="shared" si="62"/>
        <v>4052800</v>
      </c>
      <c r="O1064" s="50">
        <v>800</v>
      </c>
      <c r="P1064" s="50">
        <f t="shared" si="60"/>
        <v>0</v>
      </c>
      <c r="Q1064" s="51"/>
    </row>
    <row r="1065" spans="11:17">
      <c r="K1065" s="49"/>
      <c r="L1065" s="50">
        <f t="shared" si="59"/>
        <v>5620000</v>
      </c>
      <c r="M1065" s="50">
        <f t="shared" si="61"/>
        <v>5624000</v>
      </c>
      <c r="N1065" s="50">
        <f t="shared" si="62"/>
        <v>4056000</v>
      </c>
      <c r="O1065" s="50">
        <v>800</v>
      </c>
      <c r="P1065" s="50">
        <f t="shared" si="60"/>
        <v>0</v>
      </c>
      <c r="Q1065" s="51"/>
    </row>
    <row r="1066" spans="11:17">
      <c r="K1066" s="49"/>
      <c r="L1066" s="50">
        <f t="shared" si="59"/>
        <v>5624000</v>
      </c>
      <c r="M1066" s="50">
        <f t="shared" si="61"/>
        <v>5628000</v>
      </c>
      <c r="N1066" s="50">
        <f t="shared" si="62"/>
        <v>4059200</v>
      </c>
      <c r="O1066" s="50">
        <v>800</v>
      </c>
      <c r="P1066" s="50">
        <f t="shared" si="60"/>
        <v>0</v>
      </c>
      <c r="Q1066" s="51"/>
    </row>
    <row r="1067" spans="11:17">
      <c r="K1067" s="49"/>
      <c r="L1067" s="50">
        <f t="shared" si="59"/>
        <v>5628000</v>
      </c>
      <c r="M1067" s="50">
        <f t="shared" si="61"/>
        <v>5632000</v>
      </c>
      <c r="N1067" s="50">
        <f t="shared" si="62"/>
        <v>4062400</v>
      </c>
      <c r="O1067" s="50">
        <v>800</v>
      </c>
      <c r="P1067" s="50">
        <f t="shared" si="60"/>
        <v>0</v>
      </c>
      <c r="Q1067" s="51"/>
    </row>
    <row r="1068" spans="11:17">
      <c r="K1068" s="49"/>
      <c r="L1068" s="50">
        <f t="shared" si="59"/>
        <v>5632000</v>
      </c>
      <c r="M1068" s="50">
        <f t="shared" si="61"/>
        <v>5636000</v>
      </c>
      <c r="N1068" s="50">
        <f t="shared" si="62"/>
        <v>4065600</v>
      </c>
      <c r="O1068" s="50">
        <v>800</v>
      </c>
      <c r="P1068" s="50">
        <f t="shared" si="60"/>
        <v>0</v>
      </c>
      <c r="Q1068" s="51"/>
    </row>
    <row r="1069" spans="11:17">
      <c r="K1069" s="49"/>
      <c r="L1069" s="50">
        <f t="shared" si="59"/>
        <v>5636000</v>
      </c>
      <c r="M1069" s="50">
        <f t="shared" si="61"/>
        <v>5640000</v>
      </c>
      <c r="N1069" s="50">
        <f t="shared" si="62"/>
        <v>4068800</v>
      </c>
      <c r="O1069" s="50">
        <v>800</v>
      </c>
      <c r="P1069" s="50">
        <f t="shared" si="60"/>
        <v>0</v>
      </c>
      <c r="Q1069" s="51"/>
    </row>
    <row r="1070" spans="11:17">
      <c r="K1070" s="49"/>
      <c r="L1070" s="50">
        <f t="shared" si="59"/>
        <v>5640000</v>
      </c>
      <c r="M1070" s="50">
        <f t="shared" si="61"/>
        <v>5644000</v>
      </c>
      <c r="N1070" s="50">
        <f t="shared" si="62"/>
        <v>4072000</v>
      </c>
      <c r="O1070" s="50">
        <v>800</v>
      </c>
      <c r="P1070" s="50">
        <f t="shared" si="60"/>
        <v>0</v>
      </c>
      <c r="Q1070" s="51"/>
    </row>
    <row r="1071" spans="11:17">
      <c r="K1071" s="49"/>
      <c r="L1071" s="50">
        <f t="shared" si="59"/>
        <v>5644000</v>
      </c>
      <c r="M1071" s="50">
        <f t="shared" si="61"/>
        <v>5648000</v>
      </c>
      <c r="N1071" s="50">
        <f t="shared" si="62"/>
        <v>4075200</v>
      </c>
      <c r="O1071" s="50">
        <v>800</v>
      </c>
      <c r="P1071" s="50">
        <f t="shared" si="60"/>
        <v>0</v>
      </c>
      <c r="Q1071" s="51"/>
    </row>
    <row r="1072" spans="11:17">
      <c r="K1072" s="49"/>
      <c r="L1072" s="50">
        <f t="shared" si="59"/>
        <v>5648000</v>
      </c>
      <c r="M1072" s="50">
        <f t="shared" si="61"/>
        <v>5652000</v>
      </c>
      <c r="N1072" s="50">
        <f t="shared" si="62"/>
        <v>4078400</v>
      </c>
      <c r="O1072" s="50">
        <v>800</v>
      </c>
      <c r="P1072" s="50">
        <f t="shared" si="60"/>
        <v>0</v>
      </c>
      <c r="Q1072" s="51"/>
    </row>
    <row r="1073" spans="11:17">
      <c r="K1073" s="49"/>
      <c r="L1073" s="50">
        <f t="shared" si="59"/>
        <v>5652000</v>
      </c>
      <c r="M1073" s="50">
        <f t="shared" si="61"/>
        <v>5656000</v>
      </c>
      <c r="N1073" s="50">
        <f t="shared" si="62"/>
        <v>4081600</v>
      </c>
      <c r="O1073" s="50">
        <v>800</v>
      </c>
      <c r="P1073" s="50">
        <f t="shared" si="60"/>
        <v>0</v>
      </c>
      <c r="Q1073" s="51"/>
    </row>
    <row r="1074" spans="11:17">
      <c r="K1074" s="49"/>
      <c r="L1074" s="50">
        <f t="shared" si="59"/>
        <v>5656000</v>
      </c>
      <c r="M1074" s="50">
        <f t="shared" si="61"/>
        <v>5660000</v>
      </c>
      <c r="N1074" s="50">
        <f t="shared" si="62"/>
        <v>4084800</v>
      </c>
      <c r="O1074" s="50">
        <v>800</v>
      </c>
      <c r="P1074" s="50">
        <f t="shared" si="60"/>
        <v>0</v>
      </c>
      <c r="Q1074" s="51"/>
    </row>
    <row r="1075" spans="11:17">
      <c r="K1075" s="49"/>
      <c r="L1075" s="50">
        <f t="shared" si="59"/>
        <v>5660000</v>
      </c>
      <c r="M1075" s="50">
        <f t="shared" si="61"/>
        <v>5664000</v>
      </c>
      <c r="N1075" s="50">
        <f t="shared" si="62"/>
        <v>4088000</v>
      </c>
      <c r="O1075" s="50">
        <v>800</v>
      </c>
      <c r="P1075" s="50">
        <f t="shared" si="60"/>
        <v>0</v>
      </c>
      <c r="Q1075" s="51"/>
    </row>
    <row r="1076" spans="11:17">
      <c r="K1076" s="49"/>
      <c r="L1076" s="50">
        <f t="shared" si="59"/>
        <v>5664000</v>
      </c>
      <c r="M1076" s="50">
        <f t="shared" si="61"/>
        <v>5668000</v>
      </c>
      <c r="N1076" s="50">
        <f t="shared" si="62"/>
        <v>4091200</v>
      </c>
      <c r="O1076" s="50">
        <v>800</v>
      </c>
      <c r="P1076" s="50">
        <f t="shared" si="60"/>
        <v>0</v>
      </c>
      <c r="Q1076" s="51"/>
    </row>
    <row r="1077" spans="11:17">
      <c r="K1077" s="49"/>
      <c r="L1077" s="50">
        <f t="shared" si="59"/>
        <v>5668000</v>
      </c>
      <c r="M1077" s="50">
        <f t="shared" si="61"/>
        <v>5672000</v>
      </c>
      <c r="N1077" s="50">
        <f t="shared" si="62"/>
        <v>4094400</v>
      </c>
      <c r="O1077" s="50">
        <v>800</v>
      </c>
      <c r="P1077" s="50">
        <f t="shared" si="60"/>
        <v>0</v>
      </c>
      <c r="Q1077" s="51"/>
    </row>
    <row r="1078" spans="11:17">
      <c r="K1078" s="49"/>
      <c r="L1078" s="50">
        <f t="shared" si="59"/>
        <v>5672000</v>
      </c>
      <c r="M1078" s="50">
        <f t="shared" si="61"/>
        <v>5676000</v>
      </c>
      <c r="N1078" s="50">
        <f t="shared" si="62"/>
        <v>4097600</v>
      </c>
      <c r="O1078" s="50">
        <v>800</v>
      </c>
      <c r="P1078" s="50">
        <f t="shared" si="60"/>
        <v>0</v>
      </c>
      <c r="Q1078" s="51"/>
    </row>
    <row r="1079" spans="11:17">
      <c r="K1079" s="49"/>
      <c r="L1079" s="50">
        <f t="shared" si="59"/>
        <v>5676000</v>
      </c>
      <c r="M1079" s="50">
        <f t="shared" si="61"/>
        <v>5680000</v>
      </c>
      <c r="N1079" s="50">
        <f t="shared" si="62"/>
        <v>4100800</v>
      </c>
      <c r="O1079" s="50">
        <v>800</v>
      </c>
      <c r="P1079" s="50">
        <f t="shared" si="60"/>
        <v>0</v>
      </c>
      <c r="Q1079" s="51"/>
    </row>
    <row r="1080" spans="11:17">
      <c r="K1080" s="49"/>
      <c r="L1080" s="50">
        <f t="shared" si="59"/>
        <v>5680000</v>
      </c>
      <c r="M1080" s="50">
        <f t="shared" si="61"/>
        <v>5684000</v>
      </c>
      <c r="N1080" s="50">
        <f t="shared" si="62"/>
        <v>4104000</v>
      </c>
      <c r="O1080" s="50">
        <v>800</v>
      </c>
      <c r="P1080" s="50">
        <f t="shared" si="60"/>
        <v>0</v>
      </c>
      <c r="Q1080" s="51"/>
    </row>
    <row r="1081" spans="11:17">
      <c r="K1081" s="49"/>
      <c r="L1081" s="50">
        <f t="shared" si="59"/>
        <v>5684000</v>
      </c>
      <c r="M1081" s="50">
        <f t="shared" si="61"/>
        <v>5688000</v>
      </c>
      <c r="N1081" s="50">
        <f t="shared" si="62"/>
        <v>4107200</v>
      </c>
      <c r="O1081" s="50">
        <v>800</v>
      </c>
      <c r="P1081" s="50">
        <f t="shared" si="60"/>
        <v>0</v>
      </c>
      <c r="Q1081" s="51"/>
    </row>
    <row r="1082" spans="11:17">
      <c r="K1082" s="49"/>
      <c r="L1082" s="50">
        <f t="shared" si="59"/>
        <v>5688000</v>
      </c>
      <c r="M1082" s="50">
        <f t="shared" si="61"/>
        <v>5692000</v>
      </c>
      <c r="N1082" s="50">
        <f t="shared" si="62"/>
        <v>4110400</v>
      </c>
      <c r="O1082" s="50">
        <v>800</v>
      </c>
      <c r="P1082" s="50">
        <f t="shared" si="60"/>
        <v>0</v>
      </c>
      <c r="Q1082" s="51"/>
    </row>
    <row r="1083" spans="11:17">
      <c r="K1083" s="49"/>
      <c r="L1083" s="50">
        <f t="shared" si="59"/>
        <v>5692000</v>
      </c>
      <c r="M1083" s="50">
        <f t="shared" si="61"/>
        <v>5696000</v>
      </c>
      <c r="N1083" s="50">
        <f t="shared" si="62"/>
        <v>4113600</v>
      </c>
      <c r="O1083" s="50">
        <v>800</v>
      </c>
      <c r="P1083" s="50">
        <f t="shared" si="60"/>
        <v>0</v>
      </c>
      <c r="Q1083" s="51"/>
    </row>
    <row r="1084" spans="11:17">
      <c r="K1084" s="49"/>
      <c r="L1084" s="50">
        <f t="shared" si="59"/>
        <v>5696000</v>
      </c>
      <c r="M1084" s="50">
        <f t="shared" si="61"/>
        <v>5700000</v>
      </c>
      <c r="N1084" s="50">
        <f t="shared" si="62"/>
        <v>4116800</v>
      </c>
      <c r="O1084" s="50">
        <v>800</v>
      </c>
      <c r="P1084" s="50">
        <f t="shared" si="60"/>
        <v>0</v>
      </c>
      <c r="Q1084" s="51"/>
    </row>
    <row r="1085" spans="11:17">
      <c r="K1085" s="49"/>
      <c r="L1085" s="50">
        <f t="shared" si="59"/>
        <v>5700000</v>
      </c>
      <c r="M1085" s="50">
        <f t="shared" si="61"/>
        <v>5704000</v>
      </c>
      <c r="N1085" s="50">
        <f t="shared" si="62"/>
        <v>4120000</v>
      </c>
      <c r="O1085" s="50">
        <v>800</v>
      </c>
      <c r="P1085" s="50">
        <f t="shared" si="60"/>
        <v>0</v>
      </c>
      <c r="Q1085" s="51"/>
    </row>
    <row r="1086" spans="11:17">
      <c r="K1086" s="49"/>
      <c r="L1086" s="50">
        <f t="shared" si="59"/>
        <v>5704000</v>
      </c>
      <c r="M1086" s="50">
        <f t="shared" si="61"/>
        <v>5708000</v>
      </c>
      <c r="N1086" s="50">
        <f t="shared" si="62"/>
        <v>4123200</v>
      </c>
      <c r="O1086" s="50">
        <v>800</v>
      </c>
      <c r="P1086" s="50">
        <f t="shared" si="60"/>
        <v>0</v>
      </c>
      <c r="Q1086" s="51"/>
    </row>
    <row r="1087" spans="11:17">
      <c r="K1087" s="49"/>
      <c r="L1087" s="50">
        <f t="shared" si="59"/>
        <v>5708000</v>
      </c>
      <c r="M1087" s="50">
        <f t="shared" si="61"/>
        <v>5712000</v>
      </c>
      <c r="N1087" s="50">
        <f t="shared" si="62"/>
        <v>4126400</v>
      </c>
      <c r="O1087" s="50">
        <v>800</v>
      </c>
      <c r="P1087" s="50">
        <f t="shared" si="60"/>
        <v>0</v>
      </c>
      <c r="Q1087" s="51"/>
    </row>
    <row r="1088" spans="11:17">
      <c r="K1088" s="49"/>
      <c r="L1088" s="50">
        <f t="shared" ref="L1088:L1151" si="63">+M1087</f>
        <v>5712000</v>
      </c>
      <c r="M1088" s="50">
        <f t="shared" si="61"/>
        <v>5716000</v>
      </c>
      <c r="N1088" s="50">
        <f t="shared" si="62"/>
        <v>4129600</v>
      </c>
      <c r="O1088" s="50">
        <v>800</v>
      </c>
      <c r="P1088" s="50">
        <f t="shared" ref="P1088:P1151" si="64">IF(L1088&lt;=$Q$132,IF($Q$132&lt;M1088,N1088,0),0)</f>
        <v>0</v>
      </c>
      <c r="Q1088" s="51"/>
    </row>
    <row r="1089" spans="11:17">
      <c r="K1089" s="49"/>
      <c r="L1089" s="50">
        <f t="shared" si="63"/>
        <v>5716000</v>
      </c>
      <c r="M1089" s="50">
        <f t="shared" si="61"/>
        <v>5720000</v>
      </c>
      <c r="N1089" s="50">
        <f t="shared" si="62"/>
        <v>4132800</v>
      </c>
      <c r="O1089" s="50">
        <v>800</v>
      </c>
      <c r="P1089" s="50">
        <f t="shared" si="64"/>
        <v>0</v>
      </c>
      <c r="Q1089" s="51"/>
    </row>
    <row r="1090" spans="11:17">
      <c r="K1090" s="49"/>
      <c r="L1090" s="50">
        <f t="shared" si="63"/>
        <v>5720000</v>
      </c>
      <c r="M1090" s="50">
        <f t="shared" si="61"/>
        <v>5724000</v>
      </c>
      <c r="N1090" s="50">
        <f t="shared" si="62"/>
        <v>4136000</v>
      </c>
      <c r="O1090" s="50">
        <v>800</v>
      </c>
      <c r="P1090" s="50">
        <f t="shared" si="64"/>
        <v>0</v>
      </c>
      <c r="Q1090" s="51"/>
    </row>
    <row r="1091" spans="11:17">
      <c r="K1091" s="49"/>
      <c r="L1091" s="50">
        <f t="shared" si="63"/>
        <v>5724000</v>
      </c>
      <c r="M1091" s="50">
        <f t="shared" si="61"/>
        <v>5728000</v>
      </c>
      <c r="N1091" s="50">
        <f t="shared" si="62"/>
        <v>4139200</v>
      </c>
      <c r="O1091" s="50">
        <v>800</v>
      </c>
      <c r="P1091" s="50">
        <f t="shared" si="64"/>
        <v>0</v>
      </c>
      <c r="Q1091" s="51"/>
    </row>
    <row r="1092" spans="11:17">
      <c r="K1092" s="49"/>
      <c r="L1092" s="50">
        <f t="shared" si="63"/>
        <v>5728000</v>
      </c>
      <c r="M1092" s="50">
        <f t="shared" ref="M1092:M1155" si="65">+M1091+4000</f>
        <v>5732000</v>
      </c>
      <c r="N1092" s="50">
        <f t="shared" si="62"/>
        <v>4142400</v>
      </c>
      <c r="O1092" s="50">
        <v>800</v>
      </c>
      <c r="P1092" s="50">
        <f t="shared" si="64"/>
        <v>0</v>
      </c>
      <c r="Q1092" s="51"/>
    </row>
    <row r="1093" spans="11:17">
      <c r="K1093" s="49"/>
      <c r="L1093" s="50">
        <f t="shared" si="63"/>
        <v>5732000</v>
      </c>
      <c r="M1093" s="50">
        <f t="shared" si="65"/>
        <v>5736000</v>
      </c>
      <c r="N1093" s="50">
        <f t="shared" si="62"/>
        <v>4145600</v>
      </c>
      <c r="O1093" s="50">
        <v>800</v>
      </c>
      <c r="P1093" s="50">
        <f t="shared" si="64"/>
        <v>0</v>
      </c>
      <c r="Q1093" s="51"/>
    </row>
    <row r="1094" spans="11:17">
      <c r="K1094" s="49"/>
      <c r="L1094" s="50">
        <f t="shared" si="63"/>
        <v>5736000</v>
      </c>
      <c r="M1094" s="50">
        <f t="shared" si="65"/>
        <v>5740000</v>
      </c>
      <c r="N1094" s="50">
        <f t="shared" si="62"/>
        <v>4148800</v>
      </c>
      <c r="O1094" s="50">
        <v>800</v>
      </c>
      <c r="P1094" s="50">
        <f t="shared" si="64"/>
        <v>0</v>
      </c>
      <c r="Q1094" s="51"/>
    </row>
    <row r="1095" spans="11:17">
      <c r="K1095" s="49"/>
      <c r="L1095" s="50">
        <f t="shared" si="63"/>
        <v>5740000</v>
      </c>
      <c r="M1095" s="50">
        <f t="shared" si="65"/>
        <v>5744000</v>
      </c>
      <c r="N1095" s="50">
        <f t="shared" si="62"/>
        <v>4152000</v>
      </c>
      <c r="O1095" s="50">
        <v>800</v>
      </c>
      <c r="P1095" s="50">
        <f t="shared" si="64"/>
        <v>0</v>
      </c>
      <c r="Q1095" s="51"/>
    </row>
    <row r="1096" spans="11:17">
      <c r="K1096" s="49"/>
      <c r="L1096" s="50">
        <f t="shared" si="63"/>
        <v>5744000</v>
      </c>
      <c r="M1096" s="50">
        <f t="shared" si="65"/>
        <v>5748000</v>
      </c>
      <c r="N1096" s="50">
        <f t="shared" si="62"/>
        <v>4155200</v>
      </c>
      <c r="O1096" s="50">
        <v>800</v>
      </c>
      <c r="P1096" s="50">
        <f t="shared" si="64"/>
        <v>0</v>
      </c>
      <c r="Q1096" s="51"/>
    </row>
    <row r="1097" spans="11:17">
      <c r="K1097" s="49"/>
      <c r="L1097" s="50">
        <f t="shared" si="63"/>
        <v>5748000</v>
      </c>
      <c r="M1097" s="50">
        <f t="shared" si="65"/>
        <v>5752000</v>
      </c>
      <c r="N1097" s="50">
        <f t="shared" si="62"/>
        <v>4158400</v>
      </c>
      <c r="O1097" s="50">
        <v>800</v>
      </c>
      <c r="P1097" s="50">
        <f t="shared" si="64"/>
        <v>0</v>
      </c>
      <c r="Q1097" s="51"/>
    </row>
    <row r="1098" spans="11:17">
      <c r="K1098" s="49"/>
      <c r="L1098" s="50">
        <f t="shared" si="63"/>
        <v>5752000</v>
      </c>
      <c r="M1098" s="50">
        <f t="shared" si="65"/>
        <v>5756000</v>
      </c>
      <c r="N1098" s="50">
        <f t="shared" si="62"/>
        <v>4161600</v>
      </c>
      <c r="O1098" s="50">
        <v>800</v>
      </c>
      <c r="P1098" s="50">
        <f t="shared" si="64"/>
        <v>0</v>
      </c>
      <c r="Q1098" s="51"/>
    </row>
    <row r="1099" spans="11:17">
      <c r="K1099" s="49"/>
      <c r="L1099" s="50">
        <f t="shared" si="63"/>
        <v>5756000</v>
      </c>
      <c r="M1099" s="50">
        <f t="shared" si="65"/>
        <v>5760000</v>
      </c>
      <c r="N1099" s="50">
        <f t="shared" si="62"/>
        <v>4164800</v>
      </c>
      <c r="O1099" s="50">
        <v>800</v>
      </c>
      <c r="P1099" s="50">
        <f t="shared" si="64"/>
        <v>0</v>
      </c>
      <c r="Q1099" s="51"/>
    </row>
    <row r="1100" spans="11:17">
      <c r="K1100" s="49"/>
      <c r="L1100" s="50">
        <f t="shared" si="63"/>
        <v>5760000</v>
      </c>
      <c r="M1100" s="50">
        <f t="shared" si="65"/>
        <v>5764000</v>
      </c>
      <c r="N1100" s="50">
        <f t="shared" si="62"/>
        <v>4168000</v>
      </c>
      <c r="O1100" s="50">
        <v>800</v>
      </c>
      <c r="P1100" s="50">
        <f t="shared" si="64"/>
        <v>0</v>
      </c>
      <c r="Q1100" s="51"/>
    </row>
    <row r="1101" spans="11:17">
      <c r="K1101" s="49"/>
      <c r="L1101" s="50">
        <f t="shared" si="63"/>
        <v>5764000</v>
      </c>
      <c r="M1101" s="50">
        <f t="shared" si="65"/>
        <v>5768000</v>
      </c>
      <c r="N1101" s="50">
        <f t="shared" si="62"/>
        <v>4171200</v>
      </c>
      <c r="O1101" s="50">
        <v>800</v>
      </c>
      <c r="P1101" s="50">
        <f t="shared" si="64"/>
        <v>0</v>
      </c>
      <c r="Q1101" s="51"/>
    </row>
    <row r="1102" spans="11:17">
      <c r="K1102" s="49"/>
      <c r="L1102" s="50">
        <f t="shared" si="63"/>
        <v>5768000</v>
      </c>
      <c r="M1102" s="50">
        <f t="shared" si="65"/>
        <v>5772000</v>
      </c>
      <c r="N1102" s="50">
        <f t="shared" si="62"/>
        <v>4174400</v>
      </c>
      <c r="O1102" s="50">
        <v>800</v>
      </c>
      <c r="P1102" s="50">
        <f t="shared" si="64"/>
        <v>0</v>
      </c>
      <c r="Q1102" s="51"/>
    </row>
    <row r="1103" spans="11:17">
      <c r="K1103" s="49"/>
      <c r="L1103" s="50">
        <f t="shared" si="63"/>
        <v>5772000</v>
      </c>
      <c r="M1103" s="50">
        <f t="shared" si="65"/>
        <v>5776000</v>
      </c>
      <c r="N1103" s="50">
        <f t="shared" si="62"/>
        <v>4177600</v>
      </c>
      <c r="O1103" s="50">
        <v>800</v>
      </c>
      <c r="P1103" s="50">
        <f t="shared" si="64"/>
        <v>0</v>
      </c>
      <c r="Q1103" s="51"/>
    </row>
    <row r="1104" spans="11:17">
      <c r="K1104" s="49"/>
      <c r="L1104" s="50">
        <f t="shared" si="63"/>
        <v>5776000</v>
      </c>
      <c r="M1104" s="50">
        <f t="shared" si="65"/>
        <v>5780000</v>
      </c>
      <c r="N1104" s="50">
        <f t="shared" ref="N1104:N1161" si="66">+N1103+2400+O1104</f>
        <v>4180800</v>
      </c>
      <c r="O1104" s="50">
        <v>800</v>
      </c>
      <c r="P1104" s="50">
        <f t="shared" si="64"/>
        <v>0</v>
      </c>
      <c r="Q1104" s="51"/>
    </row>
    <row r="1105" spans="11:17">
      <c r="K1105" s="49"/>
      <c r="L1105" s="50">
        <f t="shared" si="63"/>
        <v>5780000</v>
      </c>
      <c r="M1105" s="50">
        <f t="shared" si="65"/>
        <v>5784000</v>
      </c>
      <c r="N1105" s="50">
        <f t="shared" si="66"/>
        <v>4184000</v>
      </c>
      <c r="O1105" s="50">
        <v>800</v>
      </c>
      <c r="P1105" s="50">
        <f t="shared" si="64"/>
        <v>0</v>
      </c>
      <c r="Q1105" s="51"/>
    </row>
    <row r="1106" spans="11:17">
      <c r="K1106" s="49"/>
      <c r="L1106" s="50">
        <f t="shared" si="63"/>
        <v>5784000</v>
      </c>
      <c r="M1106" s="50">
        <f t="shared" si="65"/>
        <v>5788000</v>
      </c>
      <c r="N1106" s="50">
        <f t="shared" si="66"/>
        <v>4187200</v>
      </c>
      <c r="O1106" s="50">
        <v>800</v>
      </c>
      <c r="P1106" s="50">
        <f t="shared" si="64"/>
        <v>0</v>
      </c>
      <c r="Q1106" s="51"/>
    </row>
    <row r="1107" spans="11:17">
      <c r="K1107" s="49"/>
      <c r="L1107" s="50">
        <f t="shared" si="63"/>
        <v>5788000</v>
      </c>
      <c r="M1107" s="50">
        <f t="shared" si="65"/>
        <v>5792000</v>
      </c>
      <c r="N1107" s="50">
        <f t="shared" si="66"/>
        <v>4190400</v>
      </c>
      <c r="O1107" s="50">
        <v>800</v>
      </c>
      <c r="P1107" s="50">
        <f t="shared" si="64"/>
        <v>0</v>
      </c>
      <c r="Q1107" s="51"/>
    </row>
    <row r="1108" spans="11:17">
      <c r="K1108" s="49"/>
      <c r="L1108" s="50">
        <f t="shared" si="63"/>
        <v>5792000</v>
      </c>
      <c r="M1108" s="50">
        <f t="shared" si="65"/>
        <v>5796000</v>
      </c>
      <c r="N1108" s="50">
        <f t="shared" si="66"/>
        <v>4193600</v>
      </c>
      <c r="O1108" s="50">
        <v>800</v>
      </c>
      <c r="P1108" s="50">
        <f t="shared" si="64"/>
        <v>0</v>
      </c>
      <c r="Q1108" s="51"/>
    </row>
    <row r="1109" spans="11:17">
      <c r="K1109" s="49"/>
      <c r="L1109" s="50">
        <f t="shared" si="63"/>
        <v>5796000</v>
      </c>
      <c r="M1109" s="50">
        <f t="shared" si="65"/>
        <v>5800000</v>
      </c>
      <c r="N1109" s="50">
        <f t="shared" si="66"/>
        <v>4196800</v>
      </c>
      <c r="O1109" s="50">
        <v>800</v>
      </c>
      <c r="P1109" s="50">
        <f t="shared" si="64"/>
        <v>0</v>
      </c>
      <c r="Q1109" s="51"/>
    </row>
    <row r="1110" spans="11:17">
      <c r="K1110" s="49"/>
      <c r="L1110" s="50">
        <f t="shared" si="63"/>
        <v>5800000</v>
      </c>
      <c r="M1110" s="50">
        <f t="shared" si="65"/>
        <v>5804000</v>
      </c>
      <c r="N1110" s="50">
        <f t="shared" si="66"/>
        <v>4200000</v>
      </c>
      <c r="O1110" s="50">
        <v>800</v>
      </c>
      <c r="P1110" s="50">
        <f t="shared" si="64"/>
        <v>0</v>
      </c>
      <c r="Q1110" s="51"/>
    </row>
    <row r="1111" spans="11:17">
      <c r="K1111" s="49"/>
      <c r="L1111" s="50">
        <f t="shared" si="63"/>
        <v>5804000</v>
      </c>
      <c r="M1111" s="50">
        <f t="shared" si="65"/>
        <v>5808000</v>
      </c>
      <c r="N1111" s="50">
        <f t="shared" si="66"/>
        <v>4203200</v>
      </c>
      <c r="O1111" s="50">
        <v>800</v>
      </c>
      <c r="P1111" s="50">
        <f t="shared" si="64"/>
        <v>0</v>
      </c>
      <c r="Q1111" s="51"/>
    </row>
    <row r="1112" spans="11:17">
      <c r="K1112" s="49"/>
      <c r="L1112" s="50">
        <f t="shared" si="63"/>
        <v>5808000</v>
      </c>
      <c r="M1112" s="50">
        <f t="shared" si="65"/>
        <v>5812000</v>
      </c>
      <c r="N1112" s="50">
        <f t="shared" si="66"/>
        <v>4206400</v>
      </c>
      <c r="O1112" s="50">
        <v>800</v>
      </c>
      <c r="P1112" s="50">
        <f t="shared" si="64"/>
        <v>0</v>
      </c>
      <c r="Q1112" s="51"/>
    </row>
    <row r="1113" spans="11:17">
      <c r="K1113" s="49"/>
      <c r="L1113" s="50">
        <f t="shared" si="63"/>
        <v>5812000</v>
      </c>
      <c r="M1113" s="50">
        <f t="shared" si="65"/>
        <v>5816000</v>
      </c>
      <c r="N1113" s="50">
        <f t="shared" si="66"/>
        <v>4209600</v>
      </c>
      <c r="O1113" s="50">
        <v>800</v>
      </c>
      <c r="P1113" s="50">
        <f t="shared" si="64"/>
        <v>0</v>
      </c>
      <c r="Q1113" s="51"/>
    </row>
    <row r="1114" spans="11:17">
      <c r="K1114" s="49"/>
      <c r="L1114" s="50">
        <f t="shared" si="63"/>
        <v>5816000</v>
      </c>
      <c r="M1114" s="50">
        <f t="shared" si="65"/>
        <v>5820000</v>
      </c>
      <c r="N1114" s="50">
        <f t="shared" si="66"/>
        <v>4212800</v>
      </c>
      <c r="O1114" s="50">
        <v>800</v>
      </c>
      <c r="P1114" s="50">
        <f t="shared" si="64"/>
        <v>0</v>
      </c>
      <c r="Q1114" s="51"/>
    </row>
    <row r="1115" spans="11:17">
      <c r="K1115" s="49"/>
      <c r="L1115" s="50">
        <f t="shared" si="63"/>
        <v>5820000</v>
      </c>
      <c r="M1115" s="50">
        <f t="shared" si="65"/>
        <v>5824000</v>
      </c>
      <c r="N1115" s="50">
        <f t="shared" si="66"/>
        <v>4216000</v>
      </c>
      <c r="O1115" s="50">
        <v>800</v>
      </c>
      <c r="P1115" s="50">
        <f t="shared" si="64"/>
        <v>0</v>
      </c>
      <c r="Q1115" s="51"/>
    </row>
    <row r="1116" spans="11:17">
      <c r="K1116" s="49"/>
      <c r="L1116" s="50">
        <f t="shared" si="63"/>
        <v>5824000</v>
      </c>
      <c r="M1116" s="50">
        <f t="shared" si="65"/>
        <v>5828000</v>
      </c>
      <c r="N1116" s="50">
        <f t="shared" si="66"/>
        <v>4219200</v>
      </c>
      <c r="O1116" s="50">
        <v>800</v>
      </c>
      <c r="P1116" s="50">
        <f t="shared" si="64"/>
        <v>0</v>
      </c>
      <c r="Q1116" s="51"/>
    </row>
    <row r="1117" spans="11:17">
      <c r="K1117" s="49"/>
      <c r="L1117" s="50">
        <f t="shared" si="63"/>
        <v>5828000</v>
      </c>
      <c r="M1117" s="50">
        <f t="shared" si="65"/>
        <v>5832000</v>
      </c>
      <c r="N1117" s="50">
        <f t="shared" si="66"/>
        <v>4222400</v>
      </c>
      <c r="O1117" s="50">
        <v>800</v>
      </c>
      <c r="P1117" s="50">
        <f t="shared" si="64"/>
        <v>0</v>
      </c>
      <c r="Q1117" s="51"/>
    </row>
    <row r="1118" spans="11:17">
      <c r="K1118" s="49"/>
      <c r="L1118" s="50">
        <f t="shared" si="63"/>
        <v>5832000</v>
      </c>
      <c r="M1118" s="50">
        <f t="shared" si="65"/>
        <v>5836000</v>
      </c>
      <c r="N1118" s="50">
        <f t="shared" si="66"/>
        <v>4225600</v>
      </c>
      <c r="O1118" s="50">
        <v>800</v>
      </c>
      <c r="P1118" s="50">
        <f t="shared" si="64"/>
        <v>0</v>
      </c>
      <c r="Q1118" s="51"/>
    </row>
    <row r="1119" spans="11:17">
      <c r="K1119" s="49"/>
      <c r="L1119" s="50">
        <f t="shared" si="63"/>
        <v>5836000</v>
      </c>
      <c r="M1119" s="50">
        <f t="shared" si="65"/>
        <v>5840000</v>
      </c>
      <c r="N1119" s="50">
        <f t="shared" si="66"/>
        <v>4228800</v>
      </c>
      <c r="O1119" s="50">
        <v>800</v>
      </c>
      <c r="P1119" s="50">
        <f t="shared" si="64"/>
        <v>0</v>
      </c>
      <c r="Q1119" s="51"/>
    </row>
    <row r="1120" spans="11:17">
      <c r="K1120" s="49"/>
      <c r="L1120" s="50">
        <f t="shared" si="63"/>
        <v>5840000</v>
      </c>
      <c r="M1120" s="50">
        <f t="shared" si="65"/>
        <v>5844000</v>
      </c>
      <c r="N1120" s="50">
        <f t="shared" si="66"/>
        <v>4232000</v>
      </c>
      <c r="O1120" s="50">
        <v>800</v>
      </c>
      <c r="P1120" s="50">
        <f t="shared" si="64"/>
        <v>0</v>
      </c>
      <c r="Q1120" s="51"/>
    </row>
    <row r="1121" spans="11:17">
      <c r="K1121" s="49"/>
      <c r="L1121" s="50">
        <f t="shared" si="63"/>
        <v>5844000</v>
      </c>
      <c r="M1121" s="50">
        <f t="shared" si="65"/>
        <v>5848000</v>
      </c>
      <c r="N1121" s="50">
        <f t="shared" si="66"/>
        <v>4235200</v>
      </c>
      <c r="O1121" s="50">
        <v>800</v>
      </c>
      <c r="P1121" s="50">
        <f t="shared" si="64"/>
        <v>0</v>
      </c>
      <c r="Q1121" s="51"/>
    </row>
    <row r="1122" spans="11:17">
      <c r="K1122" s="49"/>
      <c r="L1122" s="50">
        <f t="shared" si="63"/>
        <v>5848000</v>
      </c>
      <c r="M1122" s="50">
        <f t="shared" si="65"/>
        <v>5852000</v>
      </c>
      <c r="N1122" s="50">
        <f t="shared" si="66"/>
        <v>4238400</v>
      </c>
      <c r="O1122" s="50">
        <v>800</v>
      </c>
      <c r="P1122" s="50">
        <f t="shared" si="64"/>
        <v>0</v>
      </c>
      <c r="Q1122" s="51"/>
    </row>
    <row r="1123" spans="11:17">
      <c r="K1123" s="49"/>
      <c r="L1123" s="50">
        <f t="shared" si="63"/>
        <v>5852000</v>
      </c>
      <c r="M1123" s="50">
        <f t="shared" si="65"/>
        <v>5856000</v>
      </c>
      <c r="N1123" s="50">
        <f t="shared" si="66"/>
        <v>4241600</v>
      </c>
      <c r="O1123" s="50">
        <v>800</v>
      </c>
      <c r="P1123" s="50">
        <f t="shared" si="64"/>
        <v>0</v>
      </c>
      <c r="Q1123" s="51"/>
    </row>
    <row r="1124" spans="11:17">
      <c r="K1124" s="49"/>
      <c r="L1124" s="50">
        <f t="shared" si="63"/>
        <v>5856000</v>
      </c>
      <c r="M1124" s="50">
        <f t="shared" si="65"/>
        <v>5860000</v>
      </c>
      <c r="N1124" s="50">
        <f t="shared" si="66"/>
        <v>4244800</v>
      </c>
      <c r="O1124" s="50">
        <v>800</v>
      </c>
      <c r="P1124" s="50">
        <f t="shared" si="64"/>
        <v>0</v>
      </c>
      <c r="Q1124" s="51"/>
    </row>
    <row r="1125" spans="11:17">
      <c r="K1125" s="49"/>
      <c r="L1125" s="50">
        <f t="shared" si="63"/>
        <v>5860000</v>
      </c>
      <c r="M1125" s="50">
        <f t="shared" si="65"/>
        <v>5864000</v>
      </c>
      <c r="N1125" s="50">
        <f t="shared" si="66"/>
        <v>4248000</v>
      </c>
      <c r="O1125" s="50">
        <v>800</v>
      </c>
      <c r="P1125" s="50">
        <f t="shared" si="64"/>
        <v>0</v>
      </c>
      <c r="Q1125" s="51"/>
    </row>
    <row r="1126" spans="11:17">
      <c r="K1126" s="49"/>
      <c r="L1126" s="50">
        <f t="shared" si="63"/>
        <v>5864000</v>
      </c>
      <c r="M1126" s="50">
        <f t="shared" si="65"/>
        <v>5868000</v>
      </c>
      <c r="N1126" s="50">
        <f t="shared" si="66"/>
        <v>4251200</v>
      </c>
      <c r="O1126" s="50">
        <v>800</v>
      </c>
      <c r="P1126" s="50">
        <f t="shared" si="64"/>
        <v>0</v>
      </c>
      <c r="Q1126" s="51"/>
    </row>
    <row r="1127" spans="11:17">
      <c r="K1127" s="49"/>
      <c r="L1127" s="50">
        <f t="shared" si="63"/>
        <v>5868000</v>
      </c>
      <c r="M1127" s="50">
        <f t="shared" si="65"/>
        <v>5872000</v>
      </c>
      <c r="N1127" s="50">
        <f t="shared" si="66"/>
        <v>4254400</v>
      </c>
      <c r="O1127" s="50">
        <v>800</v>
      </c>
      <c r="P1127" s="50">
        <f t="shared" si="64"/>
        <v>0</v>
      </c>
      <c r="Q1127" s="51"/>
    </row>
    <row r="1128" spans="11:17">
      <c r="K1128" s="49"/>
      <c r="L1128" s="50">
        <f t="shared" si="63"/>
        <v>5872000</v>
      </c>
      <c r="M1128" s="50">
        <f t="shared" si="65"/>
        <v>5876000</v>
      </c>
      <c r="N1128" s="50">
        <f t="shared" si="66"/>
        <v>4257600</v>
      </c>
      <c r="O1128" s="50">
        <v>800</v>
      </c>
      <c r="P1128" s="50">
        <f t="shared" si="64"/>
        <v>0</v>
      </c>
      <c r="Q1128" s="51"/>
    </row>
    <row r="1129" spans="11:17">
      <c r="K1129" s="49"/>
      <c r="L1129" s="50">
        <f t="shared" si="63"/>
        <v>5876000</v>
      </c>
      <c r="M1129" s="50">
        <f t="shared" si="65"/>
        <v>5880000</v>
      </c>
      <c r="N1129" s="50">
        <f t="shared" si="66"/>
        <v>4260800</v>
      </c>
      <c r="O1129" s="50">
        <v>800</v>
      </c>
      <c r="P1129" s="50">
        <f t="shared" si="64"/>
        <v>0</v>
      </c>
      <c r="Q1129" s="51"/>
    </row>
    <row r="1130" spans="11:17">
      <c r="K1130" s="49"/>
      <c r="L1130" s="50">
        <f t="shared" si="63"/>
        <v>5880000</v>
      </c>
      <c r="M1130" s="50">
        <f t="shared" si="65"/>
        <v>5884000</v>
      </c>
      <c r="N1130" s="50">
        <f t="shared" si="66"/>
        <v>4264000</v>
      </c>
      <c r="O1130" s="50">
        <v>800</v>
      </c>
      <c r="P1130" s="50">
        <f t="shared" si="64"/>
        <v>0</v>
      </c>
      <c r="Q1130" s="51"/>
    </row>
    <row r="1131" spans="11:17">
      <c r="K1131" s="49"/>
      <c r="L1131" s="50">
        <f t="shared" si="63"/>
        <v>5884000</v>
      </c>
      <c r="M1131" s="50">
        <f t="shared" si="65"/>
        <v>5888000</v>
      </c>
      <c r="N1131" s="50">
        <f t="shared" si="66"/>
        <v>4267200</v>
      </c>
      <c r="O1131" s="50">
        <v>800</v>
      </c>
      <c r="P1131" s="50">
        <f t="shared" si="64"/>
        <v>0</v>
      </c>
      <c r="Q1131" s="51"/>
    </row>
    <row r="1132" spans="11:17">
      <c r="K1132" s="49"/>
      <c r="L1132" s="50">
        <f t="shared" si="63"/>
        <v>5888000</v>
      </c>
      <c r="M1132" s="50">
        <f t="shared" si="65"/>
        <v>5892000</v>
      </c>
      <c r="N1132" s="50">
        <f t="shared" si="66"/>
        <v>4270400</v>
      </c>
      <c r="O1132" s="50">
        <v>800</v>
      </c>
      <c r="P1132" s="50">
        <f t="shared" si="64"/>
        <v>0</v>
      </c>
      <c r="Q1132" s="51"/>
    </row>
    <row r="1133" spans="11:17">
      <c r="K1133" s="49"/>
      <c r="L1133" s="50">
        <f t="shared" si="63"/>
        <v>5892000</v>
      </c>
      <c r="M1133" s="50">
        <f t="shared" si="65"/>
        <v>5896000</v>
      </c>
      <c r="N1133" s="50">
        <f t="shared" si="66"/>
        <v>4273600</v>
      </c>
      <c r="O1133" s="50">
        <v>800</v>
      </c>
      <c r="P1133" s="50">
        <f t="shared" si="64"/>
        <v>0</v>
      </c>
      <c r="Q1133" s="51"/>
    </row>
    <row r="1134" spans="11:17">
      <c r="K1134" s="49"/>
      <c r="L1134" s="50">
        <f t="shared" si="63"/>
        <v>5896000</v>
      </c>
      <c r="M1134" s="50">
        <f t="shared" si="65"/>
        <v>5900000</v>
      </c>
      <c r="N1134" s="50">
        <f t="shared" si="66"/>
        <v>4276800</v>
      </c>
      <c r="O1134" s="50">
        <v>800</v>
      </c>
      <c r="P1134" s="50">
        <f t="shared" si="64"/>
        <v>0</v>
      </c>
      <c r="Q1134" s="51"/>
    </row>
    <row r="1135" spans="11:17">
      <c r="K1135" s="49"/>
      <c r="L1135" s="50">
        <f t="shared" si="63"/>
        <v>5900000</v>
      </c>
      <c r="M1135" s="50">
        <f t="shared" si="65"/>
        <v>5904000</v>
      </c>
      <c r="N1135" s="50">
        <f t="shared" si="66"/>
        <v>4280000</v>
      </c>
      <c r="O1135" s="50">
        <v>800</v>
      </c>
      <c r="P1135" s="50">
        <f t="shared" si="64"/>
        <v>0</v>
      </c>
      <c r="Q1135" s="51"/>
    </row>
    <row r="1136" spans="11:17">
      <c r="K1136" s="49"/>
      <c r="L1136" s="50">
        <f t="shared" si="63"/>
        <v>5904000</v>
      </c>
      <c r="M1136" s="50">
        <f t="shared" si="65"/>
        <v>5908000</v>
      </c>
      <c r="N1136" s="50">
        <f t="shared" si="66"/>
        <v>4283200</v>
      </c>
      <c r="O1136" s="50">
        <v>800</v>
      </c>
      <c r="P1136" s="50">
        <f t="shared" si="64"/>
        <v>0</v>
      </c>
      <c r="Q1136" s="51"/>
    </row>
    <row r="1137" spans="11:17">
      <c r="K1137" s="49"/>
      <c r="L1137" s="50">
        <f t="shared" si="63"/>
        <v>5908000</v>
      </c>
      <c r="M1137" s="50">
        <f t="shared" si="65"/>
        <v>5912000</v>
      </c>
      <c r="N1137" s="50">
        <f t="shared" si="66"/>
        <v>4286400</v>
      </c>
      <c r="O1137" s="50">
        <v>800</v>
      </c>
      <c r="P1137" s="50">
        <f t="shared" si="64"/>
        <v>0</v>
      </c>
      <c r="Q1137" s="51"/>
    </row>
    <row r="1138" spans="11:17">
      <c r="K1138" s="49"/>
      <c r="L1138" s="50">
        <f t="shared" si="63"/>
        <v>5912000</v>
      </c>
      <c r="M1138" s="50">
        <f t="shared" si="65"/>
        <v>5916000</v>
      </c>
      <c r="N1138" s="50">
        <f t="shared" si="66"/>
        <v>4289600</v>
      </c>
      <c r="O1138" s="50">
        <v>800</v>
      </c>
      <c r="P1138" s="50">
        <f t="shared" si="64"/>
        <v>0</v>
      </c>
      <c r="Q1138" s="51"/>
    </row>
    <row r="1139" spans="11:17">
      <c r="K1139" s="49"/>
      <c r="L1139" s="50">
        <f t="shared" si="63"/>
        <v>5916000</v>
      </c>
      <c r="M1139" s="50">
        <f t="shared" si="65"/>
        <v>5920000</v>
      </c>
      <c r="N1139" s="50">
        <f t="shared" si="66"/>
        <v>4292800</v>
      </c>
      <c r="O1139" s="50">
        <v>800</v>
      </c>
      <c r="P1139" s="50">
        <f t="shared" si="64"/>
        <v>0</v>
      </c>
      <c r="Q1139" s="51"/>
    </row>
    <row r="1140" spans="11:17">
      <c r="K1140" s="49"/>
      <c r="L1140" s="50">
        <f t="shared" si="63"/>
        <v>5920000</v>
      </c>
      <c r="M1140" s="50">
        <f t="shared" si="65"/>
        <v>5924000</v>
      </c>
      <c r="N1140" s="50">
        <f t="shared" si="66"/>
        <v>4296000</v>
      </c>
      <c r="O1140" s="50">
        <v>800</v>
      </c>
      <c r="P1140" s="50">
        <f t="shared" si="64"/>
        <v>0</v>
      </c>
      <c r="Q1140" s="51"/>
    </row>
    <row r="1141" spans="11:17">
      <c r="K1141" s="49"/>
      <c r="L1141" s="50">
        <f t="shared" si="63"/>
        <v>5924000</v>
      </c>
      <c r="M1141" s="50">
        <f t="shared" si="65"/>
        <v>5928000</v>
      </c>
      <c r="N1141" s="50">
        <f t="shared" si="66"/>
        <v>4299200</v>
      </c>
      <c r="O1141" s="50">
        <v>800</v>
      </c>
      <c r="P1141" s="50">
        <f t="shared" si="64"/>
        <v>0</v>
      </c>
      <c r="Q1141" s="51"/>
    </row>
    <row r="1142" spans="11:17">
      <c r="K1142" s="49"/>
      <c r="L1142" s="50">
        <f t="shared" si="63"/>
        <v>5928000</v>
      </c>
      <c r="M1142" s="50">
        <f t="shared" si="65"/>
        <v>5932000</v>
      </c>
      <c r="N1142" s="50">
        <f t="shared" si="66"/>
        <v>4302400</v>
      </c>
      <c r="O1142" s="50">
        <v>800</v>
      </c>
      <c r="P1142" s="50">
        <f t="shared" si="64"/>
        <v>0</v>
      </c>
      <c r="Q1142" s="51"/>
    </row>
    <row r="1143" spans="11:17">
      <c r="K1143" s="49"/>
      <c r="L1143" s="50">
        <f t="shared" si="63"/>
        <v>5932000</v>
      </c>
      <c r="M1143" s="50">
        <f t="shared" si="65"/>
        <v>5936000</v>
      </c>
      <c r="N1143" s="50">
        <f t="shared" si="66"/>
        <v>4305600</v>
      </c>
      <c r="O1143" s="50">
        <v>800</v>
      </c>
      <c r="P1143" s="50">
        <f t="shared" si="64"/>
        <v>0</v>
      </c>
      <c r="Q1143" s="51"/>
    </row>
    <row r="1144" spans="11:17">
      <c r="K1144" s="49"/>
      <c r="L1144" s="50">
        <f t="shared" si="63"/>
        <v>5936000</v>
      </c>
      <c r="M1144" s="50">
        <f t="shared" si="65"/>
        <v>5940000</v>
      </c>
      <c r="N1144" s="50">
        <f t="shared" si="66"/>
        <v>4308800</v>
      </c>
      <c r="O1144" s="50">
        <v>800</v>
      </c>
      <c r="P1144" s="50">
        <f t="shared" si="64"/>
        <v>0</v>
      </c>
      <c r="Q1144" s="51"/>
    </row>
    <row r="1145" spans="11:17">
      <c r="K1145" s="49"/>
      <c r="L1145" s="50">
        <f t="shared" si="63"/>
        <v>5940000</v>
      </c>
      <c r="M1145" s="50">
        <f t="shared" si="65"/>
        <v>5944000</v>
      </c>
      <c r="N1145" s="50">
        <f t="shared" si="66"/>
        <v>4312000</v>
      </c>
      <c r="O1145" s="50">
        <v>800</v>
      </c>
      <c r="P1145" s="50">
        <f t="shared" si="64"/>
        <v>0</v>
      </c>
      <c r="Q1145" s="51"/>
    </row>
    <row r="1146" spans="11:17">
      <c r="K1146" s="49"/>
      <c r="L1146" s="50">
        <f t="shared" si="63"/>
        <v>5944000</v>
      </c>
      <c r="M1146" s="50">
        <f t="shared" si="65"/>
        <v>5948000</v>
      </c>
      <c r="N1146" s="50">
        <f t="shared" si="66"/>
        <v>4315200</v>
      </c>
      <c r="O1146" s="50">
        <v>800</v>
      </c>
      <c r="P1146" s="50">
        <f t="shared" si="64"/>
        <v>0</v>
      </c>
      <c r="Q1146" s="51"/>
    </row>
    <row r="1147" spans="11:17">
      <c r="K1147" s="49"/>
      <c r="L1147" s="50">
        <f t="shared" si="63"/>
        <v>5948000</v>
      </c>
      <c r="M1147" s="50">
        <f t="shared" si="65"/>
        <v>5952000</v>
      </c>
      <c r="N1147" s="50">
        <f t="shared" si="66"/>
        <v>4318400</v>
      </c>
      <c r="O1147" s="50">
        <v>800</v>
      </c>
      <c r="P1147" s="50">
        <f t="shared" si="64"/>
        <v>0</v>
      </c>
      <c r="Q1147" s="51"/>
    </row>
    <row r="1148" spans="11:17">
      <c r="K1148" s="49"/>
      <c r="L1148" s="50">
        <f t="shared" si="63"/>
        <v>5952000</v>
      </c>
      <c r="M1148" s="50">
        <f t="shared" si="65"/>
        <v>5956000</v>
      </c>
      <c r="N1148" s="50">
        <f t="shared" si="66"/>
        <v>4321600</v>
      </c>
      <c r="O1148" s="50">
        <v>800</v>
      </c>
      <c r="P1148" s="50">
        <f t="shared" si="64"/>
        <v>0</v>
      </c>
      <c r="Q1148" s="51"/>
    </row>
    <row r="1149" spans="11:17">
      <c r="K1149" s="49"/>
      <c r="L1149" s="50">
        <f t="shared" si="63"/>
        <v>5956000</v>
      </c>
      <c r="M1149" s="50">
        <f t="shared" si="65"/>
        <v>5960000</v>
      </c>
      <c r="N1149" s="50">
        <f t="shared" si="66"/>
        <v>4324800</v>
      </c>
      <c r="O1149" s="50">
        <v>800</v>
      </c>
      <c r="P1149" s="50">
        <f t="shared" si="64"/>
        <v>0</v>
      </c>
      <c r="Q1149" s="51"/>
    </row>
    <row r="1150" spans="11:17">
      <c r="K1150" s="49"/>
      <c r="L1150" s="50">
        <f t="shared" si="63"/>
        <v>5960000</v>
      </c>
      <c r="M1150" s="50">
        <f t="shared" si="65"/>
        <v>5964000</v>
      </c>
      <c r="N1150" s="50">
        <f t="shared" si="66"/>
        <v>4328000</v>
      </c>
      <c r="O1150" s="50">
        <v>800</v>
      </c>
      <c r="P1150" s="50">
        <f t="shared" si="64"/>
        <v>0</v>
      </c>
      <c r="Q1150" s="51"/>
    </row>
    <row r="1151" spans="11:17">
      <c r="K1151" s="49"/>
      <c r="L1151" s="50">
        <f t="shared" si="63"/>
        <v>5964000</v>
      </c>
      <c r="M1151" s="50">
        <f t="shared" si="65"/>
        <v>5968000</v>
      </c>
      <c r="N1151" s="50">
        <f t="shared" si="66"/>
        <v>4331200</v>
      </c>
      <c r="O1151" s="50">
        <v>800</v>
      </c>
      <c r="P1151" s="50">
        <f t="shared" si="64"/>
        <v>0</v>
      </c>
      <c r="Q1151" s="51"/>
    </row>
    <row r="1152" spans="11:17">
      <c r="K1152" s="49"/>
      <c r="L1152" s="50">
        <f t="shared" ref="L1152:L1215" si="67">+M1151</f>
        <v>5968000</v>
      </c>
      <c r="M1152" s="50">
        <f t="shared" si="65"/>
        <v>5972000</v>
      </c>
      <c r="N1152" s="50">
        <f t="shared" si="66"/>
        <v>4334400</v>
      </c>
      <c r="O1152" s="50">
        <v>800</v>
      </c>
      <c r="P1152" s="50">
        <f t="shared" ref="P1152:P1215" si="68">IF(L1152&lt;=$Q$132,IF($Q$132&lt;M1152,N1152,0),0)</f>
        <v>0</v>
      </c>
      <c r="Q1152" s="51"/>
    </row>
    <row r="1153" spans="11:17">
      <c r="K1153" s="49"/>
      <c r="L1153" s="50">
        <f t="shared" si="67"/>
        <v>5972000</v>
      </c>
      <c r="M1153" s="50">
        <f t="shared" si="65"/>
        <v>5976000</v>
      </c>
      <c r="N1153" s="50">
        <f t="shared" si="66"/>
        <v>4337600</v>
      </c>
      <c r="O1153" s="50">
        <v>800</v>
      </c>
      <c r="P1153" s="50">
        <f t="shared" si="68"/>
        <v>0</v>
      </c>
      <c r="Q1153" s="51"/>
    </row>
    <row r="1154" spans="11:17">
      <c r="K1154" s="49"/>
      <c r="L1154" s="50">
        <f t="shared" si="67"/>
        <v>5976000</v>
      </c>
      <c r="M1154" s="50">
        <f t="shared" si="65"/>
        <v>5980000</v>
      </c>
      <c r="N1154" s="50">
        <f t="shared" si="66"/>
        <v>4340800</v>
      </c>
      <c r="O1154" s="50">
        <v>800</v>
      </c>
      <c r="P1154" s="50">
        <f t="shared" si="68"/>
        <v>0</v>
      </c>
      <c r="Q1154" s="51"/>
    </row>
    <row r="1155" spans="11:17">
      <c r="K1155" s="49"/>
      <c r="L1155" s="50">
        <f t="shared" si="67"/>
        <v>5980000</v>
      </c>
      <c r="M1155" s="50">
        <f t="shared" si="65"/>
        <v>5984000</v>
      </c>
      <c r="N1155" s="50">
        <f t="shared" si="66"/>
        <v>4344000</v>
      </c>
      <c r="O1155" s="50">
        <v>800</v>
      </c>
      <c r="P1155" s="50">
        <f t="shared" si="68"/>
        <v>0</v>
      </c>
      <c r="Q1155" s="51"/>
    </row>
    <row r="1156" spans="11:17">
      <c r="K1156" s="49"/>
      <c r="L1156" s="50">
        <f t="shared" si="67"/>
        <v>5984000</v>
      </c>
      <c r="M1156" s="50">
        <f t="shared" ref="M1156:M1219" si="69">+M1155+4000</f>
        <v>5988000</v>
      </c>
      <c r="N1156" s="50">
        <f t="shared" si="66"/>
        <v>4347200</v>
      </c>
      <c r="O1156" s="50">
        <v>800</v>
      </c>
      <c r="P1156" s="50">
        <f t="shared" si="68"/>
        <v>0</v>
      </c>
      <c r="Q1156" s="51"/>
    </row>
    <row r="1157" spans="11:17">
      <c r="K1157" s="49"/>
      <c r="L1157" s="50">
        <f t="shared" si="67"/>
        <v>5988000</v>
      </c>
      <c r="M1157" s="50">
        <f t="shared" si="69"/>
        <v>5992000</v>
      </c>
      <c r="N1157" s="50">
        <f t="shared" si="66"/>
        <v>4350400</v>
      </c>
      <c r="O1157" s="50">
        <v>800</v>
      </c>
      <c r="P1157" s="50">
        <f t="shared" si="68"/>
        <v>0</v>
      </c>
      <c r="Q1157" s="51"/>
    </row>
    <row r="1158" spans="11:17">
      <c r="K1158" s="49"/>
      <c r="L1158" s="50">
        <f t="shared" si="67"/>
        <v>5992000</v>
      </c>
      <c r="M1158" s="50">
        <f t="shared" si="69"/>
        <v>5996000</v>
      </c>
      <c r="N1158" s="50">
        <f t="shared" si="66"/>
        <v>4353600</v>
      </c>
      <c r="O1158" s="50">
        <v>800</v>
      </c>
      <c r="P1158" s="50">
        <f t="shared" si="68"/>
        <v>0</v>
      </c>
      <c r="Q1158" s="51"/>
    </row>
    <row r="1159" spans="11:17">
      <c r="K1159" s="49"/>
      <c r="L1159" s="50">
        <f t="shared" si="67"/>
        <v>5996000</v>
      </c>
      <c r="M1159" s="50">
        <f t="shared" si="69"/>
        <v>6000000</v>
      </c>
      <c r="N1159" s="50">
        <f t="shared" si="66"/>
        <v>4356800</v>
      </c>
      <c r="O1159" s="50">
        <v>800</v>
      </c>
      <c r="P1159" s="50">
        <f t="shared" si="68"/>
        <v>0</v>
      </c>
      <c r="Q1159" s="51"/>
    </row>
    <row r="1160" spans="11:17">
      <c r="K1160" s="49"/>
      <c r="L1160" s="50">
        <f t="shared" si="67"/>
        <v>6000000</v>
      </c>
      <c r="M1160" s="50">
        <f t="shared" si="69"/>
        <v>6004000</v>
      </c>
      <c r="N1160" s="50">
        <f t="shared" si="66"/>
        <v>4360000</v>
      </c>
      <c r="O1160" s="50">
        <v>800</v>
      </c>
      <c r="P1160" s="50">
        <f t="shared" si="68"/>
        <v>0</v>
      </c>
      <c r="Q1160" s="51"/>
    </row>
    <row r="1161" spans="11:17">
      <c r="K1161" s="49"/>
      <c r="L1161" s="50">
        <f t="shared" si="67"/>
        <v>6004000</v>
      </c>
      <c r="M1161" s="50">
        <f t="shared" si="69"/>
        <v>6008000</v>
      </c>
      <c r="N1161" s="50">
        <f t="shared" si="66"/>
        <v>4363200</v>
      </c>
      <c r="O1161" s="50">
        <v>800</v>
      </c>
      <c r="P1161" s="50">
        <f t="shared" si="68"/>
        <v>0</v>
      </c>
      <c r="Q1161" s="51"/>
    </row>
    <row r="1162" spans="11:17">
      <c r="K1162" s="49"/>
      <c r="L1162" s="50">
        <f t="shared" si="67"/>
        <v>6008000</v>
      </c>
      <c r="M1162" s="50">
        <f t="shared" si="69"/>
        <v>6012000</v>
      </c>
      <c r="N1162" s="50">
        <f t="shared" ref="N1162:N1225" si="70">+N1161+2400+O1162</f>
        <v>4366400</v>
      </c>
      <c r="O1162" s="50">
        <v>800</v>
      </c>
      <c r="P1162" s="50">
        <f t="shared" si="68"/>
        <v>0</v>
      </c>
      <c r="Q1162" s="51"/>
    </row>
    <row r="1163" spans="11:17">
      <c r="K1163" s="49"/>
      <c r="L1163" s="50">
        <f t="shared" si="67"/>
        <v>6012000</v>
      </c>
      <c r="M1163" s="50">
        <f t="shared" si="69"/>
        <v>6016000</v>
      </c>
      <c r="N1163" s="50">
        <f t="shared" si="70"/>
        <v>4369600</v>
      </c>
      <c r="O1163" s="50">
        <v>800</v>
      </c>
      <c r="P1163" s="50">
        <f t="shared" si="68"/>
        <v>0</v>
      </c>
      <c r="Q1163" s="51"/>
    </row>
    <row r="1164" spans="11:17">
      <c r="K1164" s="49"/>
      <c r="L1164" s="50">
        <f t="shared" si="67"/>
        <v>6016000</v>
      </c>
      <c r="M1164" s="50">
        <f t="shared" si="69"/>
        <v>6020000</v>
      </c>
      <c r="N1164" s="50">
        <f t="shared" si="70"/>
        <v>4372800</v>
      </c>
      <c r="O1164" s="50">
        <v>800</v>
      </c>
      <c r="P1164" s="50">
        <f t="shared" si="68"/>
        <v>0</v>
      </c>
      <c r="Q1164" s="51"/>
    </row>
    <row r="1165" spans="11:17">
      <c r="K1165" s="49"/>
      <c r="L1165" s="50">
        <f t="shared" si="67"/>
        <v>6020000</v>
      </c>
      <c r="M1165" s="50">
        <f t="shared" si="69"/>
        <v>6024000</v>
      </c>
      <c r="N1165" s="50">
        <f t="shared" si="70"/>
        <v>4376000</v>
      </c>
      <c r="O1165" s="50">
        <v>800</v>
      </c>
      <c r="P1165" s="50">
        <f t="shared" si="68"/>
        <v>0</v>
      </c>
      <c r="Q1165" s="51"/>
    </row>
    <row r="1166" spans="11:17">
      <c r="K1166" s="49"/>
      <c r="L1166" s="50">
        <f t="shared" si="67"/>
        <v>6024000</v>
      </c>
      <c r="M1166" s="50">
        <f t="shared" si="69"/>
        <v>6028000</v>
      </c>
      <c r="N1166" s="50">
        <f t="shared" si="70"/>
        <v>4379200</v>
      </c>
      <c r="O1166" s="50">
        <v>800</v>
      </c>
      <c r="P1166" s="50">
        <f t="shared" si="68"/>
        <v>0</v>
      </c>
      <c r="Q1166" s="51"/>
    </row>
    <row r="1167" spans="11:17">
      <c r="K1167" s="49"/>
      <c r="L1167" s="50">
        <f t="shared" si="67"/>
        <v>6028000</v>
      </c>
      <c r="M1167" s="50">
        <f t="shared" si="69"/>
        <v>6032000</v>
      </c>
      <c r="N1167" s="50">
        <f t="shared" si="70"/>
        <v>4382400</v>
      </c>
      <c r="O1167" s="50">
        <v>800</v>
      </c>
      <c r="P1167" s="50">
        <f t="shared" si="68"/>
        <v>0</v>
      </c>
      <c r="Q1167" s="51"/>
    </row>
    <row r="1168" spans="11:17">
      <c r="K1168" s="49"/>
      <c r="L1168" s="50">
        <f t="shared" si="67"/>
        <v>6032000</v>
      </c>
      <c r="M1168" s="50">
        <f t="shared" si="69"/>
        <v>6036000</v>
      </c>
      <c r="N1168" s="50">
        <f t="shared" si="70"/>
        <v>4385600</v>
      </c>
      <c r="O1168" s="50">
        <v>800</v>
      </c>
      <c r="P1168" s="50">
        <f t="shared" si="68"/>
        <v>0</v>
      </c>
      <c r="Q1168" s="51"/>
    </row>
    <row r="1169" spans="11:17">
      <c r="K1169" s="49"/>
      <c r="L1169" s="50">
        <f t="shared" si="67"/>
        <v>6036000</v>
      </c>
      <c r="M1169" s="50">
        <f t="shared" si="69"/>
        <v>6040000</v>
      </c>
      <c r="N1169" s="50">
        <f t="shared" si="70"/>
        <v>4388800</v>
      </c>
      <c r="O1169" s="50">
        <v>800</v>
      </c>
      <c r="P1169" s="50">
        <f t="shared" si="68"/>
        <v>0</v>
      </c>
      <c r="Q1169" s="51"/>
    </row>
    <row r="1170" spans="11:17">
      <c r="K1170" s="49"/>
      <c r="L1170" s="50">
        <f t="shared" si="67"/>
        <v>6040000</v>
      </c>
      <c r="M1170" s="50">
        <f t="shared" si="69"/>
        <v>6044000</v>
      </c>
      <c r="N1170" s="50">
        <f t="shared" si="70"/>
        <v>4392000</v>
      </c>
      <c r="O1170" s="50">
        <v>800</v>
      </c>
      <c r="P1170" s="50">
        <f t="shared" si="68"/>
        <v>0</v>
      </c>
      <c r="Q1170" s="51"/>
    </row>
    <row r="1171" spans="11:17">
      <c r="K1171" s="49"/>
      <c r="L1171" s="50">
        <f t="shared" si="67"/>
        <v>6044000</v>
      </c>
      <c r="M1171" s="50">
        <f t="shared" si="69"/>
        <v>6048000</v>
      </c>
      <c r="N1171" s="50">
        <f t="shared" si="70"/>
        <v>4395200</v>
      </c>
      <c r="O1171" s="50">
        <v>800</v>
      </c>
      <c r="P1171" s="50">
        <f t="shared" si="68"/>
        <v>0</v>
      </c>
      <c r="Q1171" s="51"/>
    </row>
    <row r="1172" spans="11:17">
      <c r="K1172" s="49"/>
      <c r="L1172" s="50">
        <f t="shared" si="67"/>
        <v>6048000</v>
      </c>
      <c r="M1172" s="50">
        <f t="shared" si="69"/>
        <v>6052000</v>
      </c>
      <c r="N1172" s="50">
        <f t="shared" si="70"/>
        <v>4398400</v>
      </c>
      <c r="O1172" s="50">
        <v>800</v>
      </c>
      <c r="P1172" s="50">
        <f t="shared" si="68"/>
        <v>0</v>
      </c>
      <c r="Q1172" s="51"/>
    </row>
    <row r="1173" spans="11:17">
      <c r="K1173" s="49"/>
      <c r="L1173" s="50">
        <f t="shared" si="67"/>
        <v>6052000</v>
      </c>
      <c r="M1173" s="50">
        <f t="shared" si="69"/>
        <v>6056000</v>
      </c>
      <c r="N1173" s="50">
        <f t="shared" si="70"/>
        <v>4401600</v>
      </c>
      <c r="O1173" s="50">
        <v>800</v>
      </c>
      <c r="P1173" s="50">
        <f t="shared" si="68"/>
        <v>0</v>
      </c>
      <c r="Q1173" s="51"/>
    </row>
    <row r="1174" spans="11:17">
      <c r="K1174" s="49"/>
      <c r="L1174" s="50">
        <f t="shared" si="67"/>
        <v>6056000</v>
      </c>
      <c r="M1174" s="50">
        <f t="shared" si="69"/>
        <v>6060000</v>
      </c>
      <c r="N1174" s="50">
        <f t="shared" si="70"/>
        <v>4404800</v>
      </c>
      <c r="O1174" s="50">
        <v>800</v>
      </c>
      <c r="P1174" s="50">
        <f t="shared" si="68"/>
        <v>0</v>
      </c>
      <c r="Q1174" s="51"/>
    </row>
    <row r="1175" spans="11:17">
      <c r="K1175" s="49"/>
      <c r="L1175" s="50">
        <f t="shared" si="67"/>
        <v>6060000</v>
      </c>
      <c r="M1175" s="50">
        <f t="shared" si="69"/>
        <v>6064000</v>
      </c>
      <c r="N1175" s="50">
        <f t="shared" si="70"/>
        <v>4408000</v>
      </c>
      <c r="O1175" s="50">
        <v>800</v>
      </c>
      <c r="P1175" s="50">
        <f t="shared" si="68"/>
        <v>0</v>
      </c>
      <c r="Q1175" s="51"/>
    </row>
    <row r="1176" spans="11:17">
      <c r="K1176" s="49"/>
      <c r="L1176" s="50">
        <f t="shared" si="67"/>
        <v>6064000</v>
      </c>
      <c r="M1176" s="50">
        <f t="shared" si="69"/>
        <v>6068000</v>
      </c>
      <c r="N1176" s="50">
        <f t="shared" si="70"/>
        <v>4411200</v>
      </c>
      <c r="O1176" s="50">
        <v>800</v>
      </c>
      <c r="P1176" s="50">
        <f t="shared" si="68"/>
        <v>0</v>
      </c>
      <c r="Q1176" s="51"/>
    </row>
    <row r="1177" spans="11:17">
      <c r="K1177" s="49"/>
      <c r="L1177" s="50">
        <f t="shared" si="67"/>
        <v>6068000</v>
      </c>
      <c r="M1177" s="50">
        <f t="shared" si="69"/>
        <v>6072000</v>
      </c>
      <c r="N1177" s="50">
        <f t="shared" si="70"/>
        <v>4414400</v>
      </c>
      <c r="O1177" s="50">
        <v>800</v>
      </c>
      <c r="P1177" s="50">
        <f t="shared" si="68"/>
        <v>0</v>
      </c>
      <c r="Q1177" s="51"/>
    </row>
    <row r="1178" spans="11:17">
      <c r="K1178" s="49"/>
      <c r="L1178" s="50">
        <f t="shared" si="67"/>
        <v>6072000</v>
      </c>
      <c r="M1178" s="50">
        <f t="shared" si="69"/>
        <v>6076000</v>
      </c>
      <c r="N1178" s="50">
        <f t="shared" si="70"/>
        <v>4417600</v>
      </c>
      <c r="O1178" s="50">
        <v>800</v>
      </c>
      <c r="P1178" s="50">
        <f t="shared" si="68"/>
        <v>0</v>
      </c>
      <c r="Q1178" s="51"/>
    </row>
    <row r="1179" spans="11:17">
      <c r="K1179" s="49"/>
      <c r="L1179" s="50">
        <f t="shared" si="67"/>
        <v>6076000</v>
      </c>
      <c r="M1179" s="50">
        <f t="shared" si="69"/>
        <v>6080000</v>
      </c>
      <c r="N1179" s="50">
        <f t="shared" si="70"/>
        <v>4420800</v>
      </c>
      <c r="O1179" s="50">
        <v>800</v>
      </c>
      <c r="P1179" s="50">
        <f t="shared" si="68"/>
        <v>0</v>
      </c>
      <c r="Q1179" s="51"/>
    </row>
    <row r="1180" spans="11:17">
      <c r="K1180" s="49"/>
      <c r="L1180" s="50">
        <f t="shared" si="67"/>
        <v>6080000</v>
      </c>
      <c r="M1180" s="50">
        <f t="shared" si="69"/>
        <v>6084000</v>
      </c>
      <c r="N1180" s="50">
        <f t="shared" si="70"/>
        <v>4424000</v>
      </c>
      <c r="O1180" s="50">
        <v>800</v>
      </c>
      <c r="P1180" s="50">
        <f t="shared" si="68"/>
        <v>0</v>
      </c>
      <c r="Q1180" s="51"/>
    </row>
    <row r="1181" spans="11:17">
      <c r="K1181" s="49"/>
      <c r="L1181" s="50">
        <f t="shared" si="67"/>
        <v>6084000</v>
      </c>
      <c r="M1181" s="50">
        <f t="shared" si="69"/>
        <v>6088000</v>
      </c>
      <c r="N1181" s="50">
        <f t="shared" si="70"/>
        <v>4427200</v>
      </c>
      <c r="O1181" s="50">
        <v>800</v>
      </c>
      <c r="P1181" s="50">
        <f t="shared" si="68"/>
        <v>0</v>
      </c>
      <c r="Q1181" s="51"/>
    </row>
    <row r="1182" spans="11:17">
      <c r="K1182" s="49"/>
      <c r="L1182" s="50">
        <f t="shared" si="67"/>
        <v>6088000</v>
      </c>
      <c r="M1182" s="50">
        <f t="shared" si="69"/>
        <v>6092000</v>
      </c>
      <c r="N1182" s="50">
        <f t="shared" si="70"/>
        <v>4430400</v>
      </c>
      <c r="O1182" s="50">
        <v>800</v>
      </c>
      <c r="P1182" s="50">
        <f t="shared" si="68"/>
        <v>0</v>
      </c>
      <c r="Q1182" s="51"/>
    </row>
    <row r="1183" spans="11:17">
      <c r="K1183" s="49"/>
      <c r="L1183" s="50">
        <f t="shared" si="67"/>
        <v>6092000</v>
      </c>
      <c r="M1183" s="50">
        <f t="shared" si="69"/>
        <v>6096000</v>
      </c>
      <c r="N1183" s="50">
        <f t="shared" si="70"/>
        <v>4433600</v>
      </c>
      <c r="O1183" s="50">
        <v>800</v>
      </c>
      <c r="P1183" s="50">
        <f t="shared" si="68"/>
        <v>0</v>
      </c>
      <c r="Q1183" s="51"/>
    </row>
    <row r="1184" spans="11:17">
      <c r="K1184" s="49"/>
      <c r="L1184" s="50">
        <f t="shared" si="67"/>
        <v>6096000</v>
      </c>
      <c r="M1184" s="50">
        <f t="shared" si="69"/>
        <v>6100000</v>
      </c>
      <c r="N1184" s="50">
        <f t="shared" si="70"/>
        <v>4436800</v>
      </c>
      <c r="O1184" s="50">
        <v>800</v>
      </c>
      <c r="P1184" s="50">
        <f t="shared" si="68"/>
        <v>0</v>
      </c>
      <c r="Q1184" s="51"/>
    </row>
    <row r="1185" spans="11:17">
      <c r="K1185" s="49"/>
      <c r="L1185" s="50">
        <f t="shared" si="67"/>
        <v>6100000</v>
      </c>
      <c r="M1185" s="50">
        <f t="shared" si="69"/>
        <v>6104000</v>
      </c>
      <c r="N1185" s="50">
        <f t="shared" si="70"/>
        <v>4440000</v>
      </c>
      <c r="O1185" s="50">
        <v>800</v>
      </c>
      <c r="P1185" s="50">
        <f t="shared" si="68"/>
        <v>0</v>
      </c>
      <c r="Q1185" s="51"/>
    </row>
    <row r="1186" spans="11:17">
      <c r="K1186" s="49"/>
      <c r="L1186" s="50">
        <f t="shared" si="67"/>
        <v>6104000</v>
      </c>
      <c r="M1186" s="50">
        <f t="shared" si="69"/>
        <v>6108000</v>
      </c>
      <c r="N1186" s="50">
        <f t="shared" si="70"/>
        <v>4443200</v>
      </c>
      <c r="O1186" s="50">
        <v>800</v>
      </c>
      <c r="P1186" s="50">
        <f t="shared" si="68"/>
        <v>0</v>
      </c>
      <c r="Q1186" s="51"/>
    </row>
    <row r="1187" spans="11:17">
      <c r="K1187" s="49"/>
      <c r="L1187" s="50">
        <f t="shared" si="67"/>
        <v>6108000</v>
      </c>
      <c r="M1187" s="50">
        <f t="shared" si="69"/>
        <v>6112000</v>
      </c>
      <c r="N1187" s="50">
        <f t="shared" si="70"/>
        <v>4446400</v>
      </c>
      <c r="O1187" s="50">
        <v>800</v>
      </c>
      <c r="P1187" s="50">
        <f t="shared" si="68"/>
        <v>0</v>
      </c>
      <c r="Q1187" s="51"/>
    </row>
    <row r="1188" spans="11:17">
      <c r="K1188" s="49"/>
      <c r="L1188" s="50">
        <f t="shared" si="67"/>
        <v>6112000</v>
      </c>
      <c r="M1188" s="50">
        <f t="shared" si="69"/>
        <v>6116000</v>
      </c>
      <c r="N1188" s="50">
        <f t="shared" si="70"/>
        <v>4449600</v>
      </c>
      <c r="O1188" s="50">
        <v>800</v>
      </c>
      <c r="P1188" s="50">
        <f t="shared" si="68"/>
        <v>0</v>
      </c>
      <c r="Q1188" s="51"/>
    </row>
    <row r="1189" spans="11:17">
      <c r="K1189" s="49"/>
      <c r="L1189" s="50">
        <f t="shared" si="67"/>
        <v>6116000</v>
      </c>
      <c r="M1189" s="50">
        <f t="shared" si="69"/>
        <v>6120000</v>
      </c>
      <c r="N1189" s="50">
        <f t="shared" si="70"/>
        <v>4452800</v>
      </c>
      <c r="O1189" s="50">
        <v>800</v>
      </c>
      <c r="P1189" s="50">
        <f t="shared" si="68"/>
        <v>0</v>
      </c>
      <c r="Q1189" s="51"/>
    </row>
    <row r="1190" spans="11:17">
      <c r="K1190" s="49"/>
      <c r="L1190" s="50">
        <f t="shared" si="67"/>
        <v>6120000</v>
      </c>
      <c r="M1190" s="50">
        <f t="shared" si="69"/>
        <v>6124000</v>
      </c>
      <c r="N1190" s="50">
        <f t="shared" si="70"/>
        <v>4456000</v>
      </c>
      <c r="O1190" s="50">
        <v>800</v>
      </c>
      <c r="P1190" s="50">
        <f t="shared" si="68"/>
        <v>0</v>
      </c>
      <c r="Q1190" s="51"/>
    </row>
    <row r="1191" spans="11:17">
      <c r="K1191" s="49"/>
      <c r="L1191" s="50">
        <f t="shared" si="67"/>
        <v>6124000</v>
      </c>
      <c r="M1191" s="50">
        <f t="shared" si="69"/>
        <v>6128000</v>
      </c>
      <c r="N1191" s="50">
        <f t="shared" si="70"/>
        <v>4459200</v>
      </c>
      <c r="O1191" s="50">
        <v>800</v>
      </c>
      <c r="P1191" s="50">
        <f t="shared" si="68"/>
        <v>0</v>
      </c>
      <c r="Q1191" s="51"/>
    </row>
    <row r="1192" spans="11:17">
      <c r="K1192" s="49"/>
      <c r="L1192" s="50">
        <f t="shared" si="67"/>
        <v>6128000</v>
      </c>
      <c r="M1192" s="50">
        <f t="shared" si="69"/>
        <v>6132000</v>
      </c>
      <c r="N1192" s="50">
        <f t="shared" si="70"/>
        <v>4462400</v>
      </c>
      <c r="O1192" s="50">
        <v>800</v>
      </c>
      <c r="P1192" s="50">
        <f t="shared" si="68"/>
        <v>0</v>
      </c>
      <c r="Q1192" s="51"/>
    </row>
    <row r="1193" spans="11:17">
      <c r="K1193" s="49"/>
      <c r="L1193" s="50">
        <f t="shared" si="67"/>
        <v>6132000</v>
      </c>
      <c r="M1193" s="50">
        <f t="shared" si="69"/>
        <v>6136000</v>
      </c>
      <c r="N1193" s="50">
        <f t="shared" si="70"/>
        <v>4465600</v>
      </c>
      <c r="O1193" s="50">
        <v>800</v>
      </c>
      <c r="P1193" s="50">
        <f t="shared" si="68"/>
        <v>0</v>
      </c>
      <c r="Q1193" s="51"/>
    </row>
    <row r="1194" spans="11:17">
      <c r="K1194" s="49"/>
      <c r="L1194" s="50">
        <f t="shared" si="67"/>
        <v>6136000</v>
      </c>
      <c r="M1194" s="50">
        <f t="shared" si="69"/>
        <v>6140000</v>
      </c>
      <c r="N1194" s="50">
        <f t="shared" si="70"/>
        <v>4468800</v>
      </c>
      <c r="O1194" s="50">
        <v>800</v>
      </c>
      <c r="P1194" s="50">
        <f t="shared" si="68"/>
        <v>0</v>
      </c>
      <c r="Q1194" s="51"/>
    </row>
    <row r="1195" spans="11:17">
      <c r="K1195" s="49"/>
      <c r="L1195" s="50">
        <f t="shared" si="67"/>
        <v>6140000</v>
      </c>
      <c r="M1195" s="50">
        <f t="shared" si="69"/>
        <v>6144000</v>
      </c>
      <c r="N1195" s="50">
        <f t="shared" si="70"/>
        <v>4472000</v>
      </c>
      <c r="O1195" s="50">
        <v>800</v>
      </c>
      <c r="P1195" s="50">
        <f t="shared" si="68"/>
        <v>0</v>
      </c>
      <c r="Q1195" s="51"/>
    </row>
    <row r="1196" spans="11:17">
      <c r="K1196" s="49"/>
      <c r="L1196" s="50">
        <f t="shared" si="67"/>
        <v>6144000</v>
      </c>
      <c r="M1196" s="50">
        <f t="shared" si="69"/>
        <v>6148000</v>
      </c>
      <c r="N1196" s="50">
        <f t="shared" si="70"/>
        <v>4475200</v>
      </c>
      <c r="O1196" s="50">
        <v>800</v>
      </c>
      <c r="P1196" s="50">
        <f t="shared" si="68"/>
        <v>0</v>
      </c>
      <c r="Q1196" s="51"/>
    </row>
    <row r="1197" spans="11:17">
      <c r="K1197" s="49"/>
      <c r="L1197" s="50">
        <f t="shared" si="67"/>
        <v>6148000</v>
      </c>
      <c r="M1197" s="50">
        <f t="shared" si="69"/>
        <v>6152000</v>
      </c>
      <c r="N1197" s="50">
        <f t="shared" si="70"/>
        <v>4478400</v>
      </c>
      <c r="O1197" s="50">
        <v>800</v>
      </c>
      <c r="P1197" s="50">
        <f t="shared" si="68"/>
        <v>0</v>
      </c>
      <c r="Q1197" s="51"/>
    </row>
    <row r="1198" spans="11:17">
      <c r="K1198" s="49"/>
      <c r="L1198" s="50">
        <f t="shared" si="67"/>
        <v>6152000</v>
      </c>
      <c r="M1198" s="50">
        <f t="shared" si="69"/>
        <v>6156000</v>
      </c>
      <c r="N1198" s="50">
        <f t="shared" si="70"/>
        <v>4481600</v>
      </c>
      <c r="O1198" s="50">
        <v>800</v>
      </c>
      <c r="P1198" s="50">
        <f t="shared" si="68"/>
        <v>0</v>
      </c>
      <c r="Q1198" s="51"/>
    </row>
    <row r="1199" spans="11:17">
      <c r="K1199" s="49"/>
      <c r="L1199" s="50">
        <f t="shared" si="67"/>
        <v>6156000</v>
      </c>
      <c r="M1199" s="50">
        <f t="shared" si="69"/>
        <v>6160000</v>
      </c>
      <c r="N1199" s="50">
        <f t="shared" si="70"/>
        <v>4484800</v>
      </c>
      <c r="O1199" s="50">
        <v>800</v>
      </c>
      <c r="P1199" s="50">
        <f t="shared" si="68"/>
        <v>0</v>
      </c>
      <c r="Q1199" s="51"/>
    </row>
    <row r="1200" spans="11:17">
      <c r="K1200" s="49"/>
      <c r="L1200" s="50">
        <f t="shared" si="67"/>
        <v>6160000</v>
      </c>
      <c r="M1200" s="50">
        <f t="shared" si="69"/>
        <v>6164000</v>
      </c>
      <c r="N1200" s="50">
        <f t="shared" si="70"/>
        <v>4488000</v>
      </c>
      <c r="O1200" s="50">
        <v>800</v>
      </c>
      <c r="P1200" s="50">
        <f t="shared" si="68"/>
        <v>0</v>
      </c>
      <c r="Q1200" s="51"/>
    </row>
    <row r="1201" spans="11:17">
      <c r="K1201" s="49"/>
      <c r="L1201" s="50">
        <f t="shared" si="67"/>
        <v>6164000</v>
      </c>
      <c r="M1201" s="50">
        <f t="shared" si="69"/>
        <v>6168000</v>
      </c>
      <c r="N1201" s="50">
        <f t="shared" si="70"/>
        <v>4491200</v>
      </c>
      <c r="O1201" s="50">
        <v>800</v>
      </c>
      <c r="P1201" s="50">
        <f t="shared" si="68"/>
        <v>0</v>
      </c>
      <c r="Q1201" s="51"/>
    </row>
    <row r="1202" spans="11:17">
      <c r="K1202" s="49"/>
      <c r="L1202" s="50">
        <f t="shared" si="67"/>
        <v>6168000</v>
      </c>
      <c r="M1202" s="50">
        <f t="shared" si="69"/>
        <v>6172000</v>
      </c>
      <c r="N1202" s="50">
        <f t="shared" si="70"/>
        <v>4494400</v>
      </c>
      <c r="O1202" s="50">
        <v>800</v>
      </c>
      <c r="P1202" s="50">
        <f t="shared" si="68"/>
        <v>0</v>
      </c>
      <c r="Q1202" s="51"/>
    </row>
    <row r="1203" spans="11:17">
      <c r="K1203" s="49"/>
      <c r="L1203" s="50">
        <f t="shared" si="67"/>
        <v>6172000</v>
      </c>
      <c r="M1203" s="50">
        <f t="shared" si="69"/>
        <v>6176000</v>
      </c>
      <c r="N1203" s="50">
        <f t="shared" si="70"/>
        <v>4497600</v>
      </c>
      <c r="O1203" s="50">
        <v>800</v>
      </c>
      <c r="P1203" s="50">
        <f t="shared" si="68"/>
        <v>0</v>
      </c>
      <c r="Q1203" s="51"/>
    </row>
    <row r="1204" spans="11:17">
      <c r="K1204" s="49"/>
      <c r="L1204" s="50">
        <f t="shared" si="67"/>
        <v>6176000</v>
      </c>
      <c r="M1204" s="50">
        <f t="shared" si="69"/>
        <v>6180000</v>
      </c>
      <c r="N1204" s="50">
        <f t="shared" si="70"/>
        <v>4500800</v>
      </c>
      <c r="O1204" s="50">
        <v>800</v>
      </c>
      <c r="P1204" s="50">
        <f t="shared" si="68"/>
        <v>0</v>
      </c>
      <c r="Q1204" s="51"/>
    </row>
    <row r="1205" spans="11:17">
      <c r="K1205" s="49"/>
      <c r="L1205" s="50">
        <f t="shared" si="67"/>
        <v>6180000</v>
      </c>
      <c r="M1205" s="50">
        <f t="shared" si="69"/>
        <v>6184000</v>
      </c>
      <c r="N1205" s="50">
        <f t="shared" si="70"/>
        <v>4504000</v>
      </c>
      <c r="O1205" s="50">
        <v>800</v>
      </c>
      <c r="P1205" s="50">
        <f t="shared" si="68"/>
        <v>0</v>
      </c>
      <c r="Q1205" s="51"/>
    </row>
    <row r="1206" spans="11:17">
      <c r="K1206" s="49"/>
      <c r="L1206" s="50">
        <f t="shared" si="67"/>
        <v>6184000</v>
      </c>
      <c r="M1206" s="50">
        <f t="shared" si="69"/>
        <v>6188000</v>
      </c>
      <c r="N1206" s="50">
        <f t="shared" si="70"/>
        <v>4507200</v>
      </c>
      <c r="O1206" s="50">
        <v>800</v>
      </c>
      <c r="P1206" s="50">
        <f t="shared" si="68"/>
        <v>0</v>
      </c>
      <c r="Q1206" s="51"/>
    </row>
    <row r="1207" spans="11:17">
      <c r="K1207" s="49"/>
      <c r="L1207" s="50">
        <f t="shared" si="67"/>
        <v>6188000</v>
      </c>
      <c r="M1207" s="50">
        <f t="shared" si="69"/>
        <v>6192000</v>
      </c>
      <c r="N1207" s="50">
        <f t="shared" si="70"/>
        <v>4510400</v>
      </c>
      <c r="O1207" s="50">
        <v>800</v>
      </c>
      <c r="P1207" s="50">
        <f t="shared" si="68"/>
        <v>0</v>
      </c>
      <c r="Q1207" s="51"/>
    </row>
    <row r="1208" spans="11:17">
      <c r="K1208" s="49"/>
      <c r="L1208" s="50">
        <f t="shared" si="67"/>
        <v>6192000</v>
      </c>
      <c r="M1208" s="50">
        <f t="shared" si="69"/>
        <v>6196000</v>
      </c>
      <c r="N1208" s="50">
        <f t="shared" si="70"/>
        <v>4513600</v>
      </c>
      <c r="O1208" s="50">
        <v>800</v>
      </c>
      <c r="P1208" s="50">
        <f t="shared" si="68"/>
        <v>0</v>
      </c>
      <c r="Q1208" s="51"/>
    </row>
    <row r="1209" spans="11:17">
      <c r="K1209" s="49"/>
      <c r="L1209" s="50">
        <f t="shared" si="67"/>
        <v>6196000</v>
      </c>
      <c r="M1209" s="50">
        <f t="shared" si="69"/>
        <v>6200000</v>
      </c>
      <c r="N1209" s="50">
        <f t="shared" si="70"/>
        <v>4516800</v>
      </c>
      <c r="O1209" s="50">
        <v>800</v>
      </c>
      <c r="P1209" s="50">
        <f t="shared" si="68"/>
        <v>0</v>
      </c>
      <c r="Q1209" s="51"/>
    </row>
    <row r="1210" spans="11:17">
      <c r="K1210" s="49"/>
      <c r="L1210" s="50">
        <f t="shared" si="67"/>
        <v>6200000</v>
      </c>
      <c r="M1210" s="50">
        <f t="shared" si="69"/>
        <v>6204000</v>
      </c>
      <c r="N1210" s="50">
        <f t="shared" si="70"/>
        <v>4520000</v>
      </c>
      <c r="O1210" s="50">
        <v>800</v>
      </c>
      <c r="P1210" s="50">
        <f t="shared" si="68"/>
        <v>0</v>
      </c>
      <c r="Q1210" s="51"/>
    </row>
    <row r="1211" spans="11:17">
      <c r="K1211" s="49"/>
      <c r="L1211" s="50">
        <f t="shared" si="67"/>
        <v>6204000</v>
      </c>
      <c r="M1211" s="50">
        <f t="shared" si="69"/>
        <v>6208000</v>
      </c>
      <c r="N1211" s="50">
        <f t="shared" si="70"/>
        <v>4523200</v>
      </c>
      <c r="O1211" s="50">
        <v>800</v>
      </c>
      <c r="P1211" s="50">
        <f t="shared" si="68"/>
        <v>0</v>
      </c>
      <c r="Q1211" s="51"/>
    </row>
    <row r="1212" spans="11:17">
      <c r="K1212" s="49"/>
      <c r="L1212" s="50">
        <f t="shared" si="67"/>
        <v>6208000</v>
      </c>
      <c r="M1212" s="50">
        <f t="shared" si="69"/>
        <v>6212000</v>
      </c>
      <c r="N1212" s="50">
        <f t="shared" si="70"/>
        <v>4526400</v>
      </c>
      <c r="O1212" s="50">
        <v>800</v>
      </c>
      <c r="P1212" s="50">
        <f t="shared" si="68"/>
        <v>0</v>
      </c>
      <c r="Q1212" s="51"/>
    </row>
    <row r="1213" spans="11:17">
      <c r="K1213" s="49"/>
      <c r="L1213" s="50">
        <f t="shared" si="67"/>
        <v>6212000</v>
      </c>
      <c r="M1213" s="50">
        <f t="shared" si="69"/>
        <v>6216000</v>
      </c>
      <c r="N1213" s="50">
        <f t="shared" si="70"/>
        <v>4529600</v>
      </c>
      <c r="O1213" s="50">
        <v>800</v>
      </c>
      <c r="P1213" s="50">
        <f t="shared" si="68"/>
        <v>0</v>
      </c>
      <c r="Q1213" s="51"/>
    </row>
    <row r="1214" spans="11:17">
      <c r="K1214" s="49"/>
      <c r="L1214" s="50">
        <f t="shared" si="67"/>
        <v>6216000</v>
      </c>
      <c r="M1214" s="50">
        <f t="shared" si="69"/>
        <v>6220000</v>
      </c>
      <c r="N1214" s="50">
        <f t="shared" si="70"/>
        <v>4532800</v>
      </c>
      <c r="O1214" s="50">
        <v>800</v>
      </c>
      <c r="P1214" s="50">
        <f t="shared" si="68"/>
        <v>0</v>
      </c>
      <c r="Q1214" s="51"/>
    </row>
    <row r="1215" spans="11:17">
      <c r="K1215" s="49"/>
      <c r="L1215" s="50">
        <f t="shared" si="67"/>
        <v>6220000</v>
      </c>
      <c r="M1215" s="50">
        <f t="shared" si="69"/>
        <v>6224000</v>
      </c>
      <c r="N1215" s="50">
        <f t="shared" si="70"/>
        <v>4536000</v>
      </c>
      <c r="O1215" s="50">
        <v>800</v>
      </c>
      <c r="P1215" s="50">
        <f t="shared" si="68"/>
        <v>0</v>
      </c>
      <c r="Q1215" s="51"/>
    </row>
    <row r="1216" spans="11:17">
      <c r="K1216" s="49"/>
      <c r="L1216" s="50">
        <f t="shared" ref="L1216:L1279" si="71">+M1215</f>
        <v>6224000</v>
      </c>
      <c r="M1216" s="50">
        <f t="shared" si="69"/>
        <v>6228000</v>
      </c>
      <c r="N1216" s="50">
        <f t="shared" si="70"/>
        <v>4539200</v>
      </c>
      <c r="O1216" s="50">
        <v>800</v>
      </c>
      <c r="P1216" s="50">
        <f t="shared" ref="P1216:P1279" si="72">IF(L1216&lt;=$Q$132,IF($Q$132&lt;M1216,N1216,0),0)</f>
        <v>0</v>
      </c>
      <c r="Q1216" s="51"/>
    </row>
    <row r="1217" spans="11:17">
      <c r="K1217" s="49"/>
      <c r="L1217" s="50">
        <f t="shared" si="71"/>
        <v>6228000</v>
      </c>
      <c r="M1217" s="50">
        <f t="shared" si="69"/>
        <v>6232000</v>
      </c>
      <c r="N1217" s="50">
        <f t="shared" si="70"/>
        <v>4542400</v>
      </c>
      <c r="O1217" s="50">
        <v>800</v>
      </c>
      <c r="P1217" s="50">
        <f t="shared" si="72"/>
        <v>0</v>
      </c>
      <c r="Q1217" s="51"/>
    </row>
    <row r="1218" spans="11:17">
      <c r="K1218" s="49"/>
      <c r="L1218" s="50">
        <f t="shared" si="71"/>
        <v>6232000</v>
      </c>
      <c r="M1218" s="50">
        <f t="shared" si="69"/>
        <v>6236000</v>
      </c>
      <c r="N1218" s="50">
        <f t="shared" si="70"/>
        <v>4545600</v>
      </c>
      <c r="O1218" s="50">
        <v>800</v>
      </c>
      <c r="P1218" s="50">
        <f t="shared" si="72"/>
        <v>0</v>
      </c>
      <c r="Q1218" s="51"/>
    </row>
    <row r="1219" spans="11:17">
      <c r="K1219" s="49"/>
      <c r="L1219" s="50">
        <f t="shared" si="71"/>
        <v>6236000</v>
      </c>
      <c r="M1219" s="50">
        <f t="shared" si="69"/>
        <v>6240000</v>
      </c>
      <c r="N1219" s="50">
        <f t="shared" si="70"/>
        <v>4548800</v>
      </c>
      <c r="O1219" s="50">
        <v>800</v>
      </c>
      <c r="P1219" s="50">
        <f t="shared" si="72"/>
        <v>0</v>
      </c>
      <c r="Q1219" s="51"/>
    </row>
    <row r="1220" spans="11:17">
      <c r="K1220" s="49"/>
      <c r="L1220" s="50">
        <f t="shared" si="71"/>
        <v>6240000</v>
      </c>
      <c r="M1220" s="50">
        <f t="shared" ref="M1220:M1283" si="73">+M1219+4000</f>
        <v>6244000</v>
      </c>
      <c r="N1220" s="50">
        <f t="shared" si="70"/>
        <v>4552000</v>
      </c>
      <c r="O1220" s="50">
        <v>800</v>
      </c>
      <c r="P1220" s="50">
        <f t="shared" si="72"/>
        <v>0</v>
      </c>
      <c r="Q1220" s="51"/>
    </row>
    <row r="1221" spans="11:17">
      <c r="K1221" s="49"/>
      <c r="L1221" s="50">
        <f t="shared" si="71"/>
        <v>6244000</v>
      </c>
      <c r="M1221" s="50">
        <f t="shared" si="73"/>
        <v>6248000</v>
      </c>
      <c r="N1221" s="50">
        <f t="shared" si="70"/>
        <v>4555200</v>
      </c>
      <c r="O1221" s="50">
        <v>800</v>
      </c>
      <c r="P1221" s="50">
        <f t="shared" si="72"/>
        <v>0</v>
      </c>
      <c r="Q1221" s="51"/>
    </row>
    <row r="1222" spans="11:17">
      <c r="K1222" s="49"/>
      <c r="L1222" s="50">
        <f t="shared" si="71"/>
        <v>6248000</v>
      </c>
      <c r="M1222" s="50">
        <f t="shared" si="73"/>
        <v>6252000</v>
      </c>
      <c r="N1222" s="50">
        <f t="shared" si="70"/>
        <v>4558400</v>
      </c>
      <c r="O1222" s="50">
        <v>800</v>
      </c>
      <c r="P1222" s="50">
        <f t="shared" si="72"/>
        <v>0</v>
      </c>
      <c r="Q1222" s="51"/>
    </row>
    <row r="1223" spans="11:17">
      <c r="K1223" s="49"/>
      <c r="L1223" s="50">
        <f t="shared" si="71"/>
        <v>6252000</v>
      </c>
      <c r="M1223" s="50">
        <f t="shared" si="73"/>
        <v>6256000</v>
      </c>
      <c r="N1223" s="50">
        <f t="shared" si="70"/>
        <v>4561600</v>
      </c>
      <c r="O1223" s="50">
        <v>800</v>
      </c>
      <c r="P1223" s="50">
        <f t="shared" si="72"/>
        <v>0</v>
      </c>
      <c r="Q1223" s="51"/>
    </row>
    <row r="1224" spans="11:17">
      <c r="K1224" s="49"/>
      <c r="L1224" s="50">
        <f t="shared" si="71"/>
        <v>6256000</v>
      </c>
      <c r="M1224" s="50">
        <f t="shared" si="73"/>
        <v>6260000</v>
      </c>
      <c r="N1224" s="50">
        <f t="shared" si="70"/>
        <v>4564800</v>
      </c>
      <c r="O1224" s="50">
        <v>800</v>
      </c>
      <c r="P1224" s="50">
        <f t="shared" si="72"/>
        <v>0</v>
      </c>
      <c r="Q1224" s="51"/>
    </row>
    <row r="1225" spans="11:17">
      <c r="K1225" s="49"/>
      <c r="L1225" s="50">
        <f t="shared" si="71"/>
        <v>6260000</v>
      </c>
      <c r="M1225" s="50">
        <f t="shared" si="73"/>
        <v>6264000</v>
      </c>
      <c r="N1225" s="50">
        <f t="shared" si="70"/>
        <v>4568000</v>
      </c>
      <c r="O1225" s="50">
        <v>800</v>
      </c>
      <c r="P1225" s="50">
        <f t="shared" si="72"/>
        <v>0</v>
      </c>
      <c r="Q1225" s="51"/>
    </row>
    <row r="1226" spans="11:17">
      <c r="K1226" s="49"/>
      <c r="L1226" s="50">
        <f t="shared" si="71"/>
        <v>6264000</v>
      </c>
      <c r="M1226" s="50">
        <f t="shared" si="73"/>
        <v>6268000</v>
      </c>
      <c r="N1226" s="50">
        <f t="shared" ref="N1226:N1289" si="74">+N1225+2400+O1226</f>
        <v>4571200</v>
      </c>
      <c r="O1226" s="50">
        <v>800</v>
      </c>
      <c r="P1226" s="50">
        <f t="shared" si="72"/>
        <v>0</v>
      </c>
      <c r="Q1226" s="51"/>
    </row>
    <row r="1227" spans="11:17">
      <c r="K1227" s="49"/>
      <c r="L1227" s="50">
        <f t="shared" si="71"/>
        <v>6268000</v>
      </c>
      <c r="M1227" s="50">
        <f t="shared" si="73"/>
        <v>6272000</v>
      </c>
      <c r="N1227" s="50">
        <f t="shared" si="74"/>
        <v>4574400</v>
      </c>
      <c r="O1227" s="50">
        <v>800</v>
      </c>
      <c r="P1227" s="50">
        <f t="shared" si="72"/>
        <v>0</v>
      </c>
      <c r="Q1227" s="51"/>
    </row>
    <row r="1228" spans="11:17">
      <c r="K1228" s="49"/>
      <c r="L1228" s="50">
        <f t="shared" si="71"/>
        <v>6272000</v>
      </c>
      <c r="M1228" s="50">
        <f t="shared" si="73"/>
        <v>6276000</v>
      </c>
      <c r="N1228" s="50">
        <f t="shared" si="74"/>
        <v>4577600</v>
      </c>
      <c r="O1228" s="50">
        <v>800</v>
      </c>
      <c r="P1228" s="50">
        <f t="shared" si="72"/>
        <v>0</v>
      </c>
      <c r="Q1228" s="51"/>
    </row>
    <row r="1229" spans="11:17">
      <c r="K1229" s="49"/>
      <c r="L1229" s="50">
        <f t="shared" si="71"/>
        <v>6276000</v>
      </c>
      <c r="M1229" s="50">
        <f t="shared" si="73"/>
        <v>6280000</v>
      </c>
      <c r="N1229" s="50">
        <f t="shared" si="74"/>
        <v>4580800</v>
      </c>
      <c r="O1229" s="50">
        <v>800</v>
      </c>
      <c r="P1229" s="50">
        <f t="shared" si="72"/>
        <v>0</v>
      </c>
      <c r="Q1229" s="51"/>
    </row>
    <row r="1230" spans="11:17">
      <c r="K1230" s="49"/>
      <c r="L1230" s="50">
        <f t="shared" si="71"/>
        <v>6280000</v>
      </c>
      <c r="M1230" s="50">
        <f t="shared" si="73"/>
        <v>6284000</v>
      </c>
      <c r="N1230" s="50">
        <f t="shared" si="74"/>
        <v>4584000</v>
      </c>
      <c r="O1230" s="50">
        <v>800</v>
      </c>
      <c r="P1230" s="50">
        <f t="shared" si="72"/>
        <v>0</v>
      </c>
      <c r="Q1230" s="51"/>
    </row>
    <row r="1231" spans="11:17">
      <c r="K1231" s="49"/>
      <c r="L1231" s="50">
        <f t="shared" si="71"/>
        <v>6284000</v>
      </c>
      <c r="M1231" s="50">
        <f t="shared" si="73"/>
        <v>6288000</v>
      </c>
      <c r="N1231" s="50">
        <f t="shared" si="74"/>
        <v>4587200</v>
      </c>
      <c r="O1231" s="50">
        <v>800</v>
      </c>
      <c r="P1231" s="50">
        <f t="shared" si="72"/>
        <v>0</v>
      </c>
      <c r="Q1231" s="51"/>
    </row>
    <row r="1232" spans="11:17">
      <c r="K1232" s="49"/>
      <c r="L1232" s="50">
        <f t="shared" si="71"/>
        <v>6288000</v>
      </c>
      <c r="M1232" s="50">
        <f t="shared" si="73"/>
        <v>6292000</v>
      </c>
      <c r="N1232" s="50">
        <f t="shared" si="74"/>
        <v>4590400</v>
      </c>
      <c r="O1232" s="50">
        <v>800</v>
      </c>
      <c r="P1232" s="50">
        <f t="shared" si="72"/>
        <v>0</v>
      </c>
      <c r="Q1232" s="51"/>
    </row>
    <row r="1233" spans="11:17">
      <c r="K1233" s="49"/>
      <c r="L1233" s="50">
        <f t="shared" si="71"/>
        <v>6292000</v>
      </c>
      <c r="M1233" s="50">
        <f t="shared" si="73"/>
        <v>6296000</v>
      </c>
      <c r="N1233" s="50">
        <f t="shared" si="74"/>
        <v>4593600</v>
      </c>
      <c r="O1233" s="50">
        <v>800</v>
      </c>
      <c r="P1233" s="50">
        <f t="shared" si="72"/>
        <v>0</v>
      </c>
      <c r="Q1233" s="51"/>
    </row>
    <row r="1234" spans="11:17">
      <c r="K1234" s="49"/>
      <c r="L1234" s="50">
        <f t="shared" si="71"/>
        <v>6296000</v>
      </c>
      <c r="M1234" s="50">
        <f t="shared" si="73"/>
        <v>6300000</v>
      </c>
      <c r="N1234" s="50">
        <f t="shared" si="74"/>
        <v>4596800</v>
      </c>
      <c r="O1234" s="50">
        <v>800</v>
      </c>
      <c r="P1234" s="50">
        <f t="shared" si="72"/>
        <v>0</v>
      </c>
      <c r="Q1234" s="51"/>
    </row>
    <row r="1235" spans="11:17">
      <c r="K1235" s="49"/>
      <c r="L1235" s="50">
        <f t="shared" si="71"/>
        <v>6300000</v>
      </c>
      <c r="M1235" s="50">
        <f t="shared" si="73"/>
        <v>6304000</v>
      </c>
      <c r="N1235" s="50">
        <f t="shared" si="74"/>
        <v>4600000</v>
      </c>
      <c r="O1235" s="50">
        <v>800</v>
      </c>
      <c r="P1235" s="50">
        <f t="shared" si="72"/>
        <v>0</v>
      </c>
      <c r="Q1235" s="51"/>
    </row>
    <row r="1236" spans="11:17">
      <c r="K1236" s="49"/>
      <c r="L1236" s="50">
        <f t="shared" si="71"/>
        <v>6304000</v>
      </c>
      <c r="M1236" s="50">
        <f t="shared" si="73"/>
        <v>6308000</v>
      </c>
      <c r="N1236" s="50">
        <f t="shared" si="74"/>
        <v>4603200</v>
      </c>
      <c r="O1236" s="50">
        <v>800</v>
      </c>
      <c r="P1236" s="50">
        <f t="shared" si="72"/>
        <v>0</v>
      </c>
      <c r="Q1236" s="51"/>
    </row>
    <row r="1237" spans="11:17">
      <c r="K1237" s="49"/>
      <c r="L1237" s="50">
        <f t="shared" si="71"/>
        <v>6308000</v>
      </c>
      <c r="M1237" s="50">
        <f t="shared" si="73"/>
        <v>6312000</v>
      </c>
      <c r="N1237" s="50">
        <f t="shared" si="74"/>
        <v>4606400</v>
      </c>
      <c r="O1237" s="50">
        <v>800</v>
      </c>
      <c r="P1237" s="50">
        <f t="shared" si="72"/>
        <v>0</v>
      </c>
      <c r="Q1237" s="51"/>
    </row>
    <row r="1238" spans="11:17">
      <c r="K1238" s="49"/>
      <c r="L1238" s="50">
        <f t="shared" si="71"/>
        <v>6312000</v>
      </c>
      <c r="M1238" s="50">
        <f t="shared" si="73"/>
        <v>6316000</v>
      </c>
      <c r="N1238" s="50">
        <f t="shared" si="74"/>
        <v>4609600</v>
      </c>
      <c r="O1238" s="50">
        <v>800</v>
      </c>
      <c r="P1238" s="50">
        <f t="shared" si="72"/>
        <v>0</v>
      </c>
      <c r="Q1238" s="51"/>
    </row>
    <row r="1239" spans="11:17">
      <c r="K1239" s="49"/>
      <c r="L1239" s="50">
        <f t="shared" si="71"/>
        <v>6316000</v>
      </c>
      <c r="M1239" s="50">
        <f t="shared" si="73"/>
        <v>6320000</v>
      </c>
      <c r="N1239" s="50">
        <f t="shared" si="74"/>
        <v>4612800</v>
      </c>
      <c r="O1239" s="50">
        <v>800</v>
      </c>
      <c r="P1239" s="50">
        <f t="shared" si="72"/>
        <v>0</v>
      </c>
      <c r="Q1239" s="51"/>
    </row>
    <row r="1240" spans="11:17">
      <c r="K1240" s="49"/>
      <c r="L1240" s="50">
        <f t="shared" si="71"/>
        <v>6320000</v>
      </c>
      <c r="M1240" s="50">
        <f t="shared" si="73"/>
        <v>6324000</v>
      </c>
      <c r="N1240" s="50">
        <f t="shared" si="74"/>
        <v>4616000</v>
      </c>
      <c r="O1240" s="50">
        <v>800</v>
      </c>
      <c r="P1240" s="50">
        <f t="shared" si="72"/>
        <v>0</v>
      </c>
      <c r="Q1240" s="51"/>
    </row>
    <row r="1241" spans="11:17">
      <c r="K1241" s="49"/>
      <c r="L1241" s="50">
        <f t="shared" si="71"/>
        <v>6324000</v>
      </c>
      <c r="M1241" s="50">
        <f t="shared" si="73"/>
        <v>6328000</v>
      </c>
      <c r="N1241" s="50">
        <f t="shared" si="74"/>
        <v>4619200</v>
      </c>
      <c r="O1241" s="50">
        <v>800</v>
      </c>
      <c r="P1241" s="50">
        <f t="shared" si="72"/>
        <v>0</v>
      </c>
      <c r="Q1241" s="51"/>
    </row>
    <row r="1242" spans="11:17">
      <c r="K1242" s="49"/>
      <c r="L1242" s="50">
        <f t="shared" si="71"/>
        <v>6328000</v>
      </c>
      <c r="M1242" s="50">
        <f t="shared" si="73"/>
        <v>6332000</v>
      </c>
      <c r="N1242" s="50">
        <f t="shared" si="74"/>
        <v>4622400</v>
      </c>
      <c r="O1242" s="50">
        <v>800</v>
      </c>
      <c r="P1242" s="50">
        <f t="shared" si="72"/>
        <v>0</v>
      </c>
      <c r="Q1242" s="51"/>
    </row>
    <row r="1243" spans="11:17">
      <c r="K1243" s="49"/>
      <c r="L1243" s="50">
        <f t="shared" si="71"/>
        <v>6332000</v>
      </c>
      <c r="M1243" s="50">
        <f t="shared" si="73"/>
        <v>6336000</v>
      </c>
      <c r="N1243" s="50">
        <f t="shared" si="74"/>
        <v>4625600</v>
      </c>
      <c r="O1243" s="50">
        <v>800</v>
      </c>
      <c r="P1243" s="50">
        <f t="shared" si="72"/>
        <v>0</v>
      </c>
      <c r="Q1243" s="51"/>
    </row>
    <row r="1244" spans="11:17">
      <c r="K1244" s="49"/>
      <c r="L1244" s="50">
        <f t="shared" si="71"/>
        <v>6336000</v>
      </c>
      <c r="M1244" s="50">
        <f t="shared" si="73"/>
        <v>6340000</v>
      </c>
      <c r="N1244" s="50">
        <f t="shared" si="74"/>
        <v>4628800</v>
      </c>
      <c r="O1244" s="50">
        <v>800</v>
      </c>
      <c r="P1244" s="50">
        <f t="shared" si="72"/>
        <v>0</v>
      </c>
      <c r="Q1244" s="51"/>
    </row>
    <row r="1245" spans="11:17">
      <c r="K1245" s="49"/>
      <c r="L1245" s="50">
        <f t="shared" si="71"/>
        <v>6340000</v>
      </c>
      <c r="M1245" s="50">
        <f t="shared" si="73"/>
        <v>6344000</v>
      </c>
      <c r="N1245" s="50">
        <f t="shared" si="74"/>
        <v>4632000</v>
      </c>
      <c r="O1245" s="50">
        <v>800</v>
      </c>
      <c r="P1245" s="50">
        <f t="shared" si="72"/>
        <v>0</v>
      </c>
      <c r="Q1245" s="51"/>
    </row>
    <row r="1246" spans="11:17">
      <c r="K1246" s="49"/>
      <c r="L1246" s="50">
        <f t="shared" si="71"/>
        <v>6344000</v>
      </c>
      <c r="M1246" s="50">
        <f t="shared" si="73"/>
        <v>6348000</v>
      </c>
      <c r="N1246" s="50">
        <f t="shared" si="74"/>
        <v>4635200</v>
      </c>
      <c r="O1246" s="50">
        <v>800</v>
      </c>
      <c r="P1246" s="50">
        <f t="shared" si="72"/>
        <v>0</v>
      </c>
      <c r="Q1246" s="51"/>
    </row>
    <row r="1247" spans="11:17">
      <c r="K1247" s="49"/>
      <c r="L1247" s="50">
        <f t="shared" si="71"/>
        <v>6348000</v>
      </c>
      <c r="M1247" s="50">
        <f t="shared" si="73"/>
        <v>6352000</v>
      </c>
      <c r="N1247" s="50">
        <f t="shared" si="74"/>
        <v>4638400</v>
      </c>
      <c r="O1247" s="50">
        <v>800</v>
      </c>
      <c r="P1247" s="50">
        <f t="shared" si="72"/>
        <v>0</v>
      </c>
      <c r="Q1247" s="51"/>
    </row>
    <row r="1248" spans="11:17">
      <c r="K1248" s="49"/>
      <c r="L1248" s="50">
        <f t="shared" si="71"/>
        <v>6352000</v>
      </c>
      <c r="M1248" s="50">
        <f t="shared" si="73"/>
        <v>6356000</v>
      </c>
      <c r="N1248" s="50">
        <f t="shared" si="74"/>
        <v>4641600</v>
      </c>
      <c r="O1248" s="50">
        <v>800</v>
      </c>
      <c r="P1248" s="50">
        <f t="shared" si="72"/>
        <v>0</v>
      </c>
      <c r="Q1248" s="51"/>
    </row>
    <row r="1249" spans="11:17">
      <c r="K1249" s="49"/>
      <c r="L1249" s="50">
        <f t="shared" si="71"/>
        <v>6356000</v>
      </c>
      <c r="M1249" s="50">
        <f t="shared" si="73"/>
        <v>6360000</v>
      </c>
      <c r="N1249" s="50">
        <f t="shared" si="74"/>
        <v>4644800</v>
      </c>
      <c r="O1249" s="50">
        <v>800</v>
      </c>
      <c r="P1249" s="50">
        <f t="shared" si="72"/>
        <v>0</v>
      </c>
      <c r="Q1249" s="51"/>
    </row>
    <row r="1250" spans="11:17">
      <c r="K1250" s="49"/>
      <c r="L1250" s="50">
        <f t="shared" si="71"/>
        <v>6360000</v>
      </c>
      <c r="M1250" s="50">
        <f t="shared" si="73"/>
        <v>6364000</v>
      </c>
      <c r="N1250" s="50">
        <f t="shared" si="74"/>
        <v>4648000</v>
      </c>
      <c r="O1250" s="50">
        <v>800</v>
      </c>
      <c r="P1250" s="50">
        <f t="shared" si="72"/>
        <v>0</v>
      </c>
      <c r="Q1250" s="51"/>
    </row>
    <row r="1251" spans="11:17">
      <c r="K1251" s="49"/>
      <c r="L1251" s="50">
        <f t="shared" si="71"/>
        <v>6364000</v>
      </c>
      <c r="M1251" s="50">
        <f t="shared" si="73"/>
        <v>6368000</v>
      </c>
      <c r="N1251" s="50">
        <f t="shared" si="74"/>
        <v>4651200</v>
      </c>
      <c r="O1251" s="50">
        <v>800</v>
      </c>
      <c r="P1251" s="50">
        <f t="shared" si="72"/>
        <v>0</v>
      </c>
      <c r="Q1251" s="51"/>
    </row>
    <row r="1252" spans="11:17">
      <c r="K1252" s="49"/>
      <c r="L1252" s="50">
        <f t="shared" si="71"/>
        <v>6368000</v>
      </c>
      <c r="M1252" s="50">
        <f t="shared" si="73"/>
        <v>6372000</v>
      </c>
      <c r="N1252" s="50">
        <f t="shared" si="74"/>
        <v>4654400</v>
      </c>
      <c r="O1252" s="50">
        <v>800</v>
      </c>
      <c r="P1252" s="50">
        <f t="shared" si="72"/>
        <v>0</v>
      </c>
      <c r="Q1252" s="51"/>
    </row>
    <row r="1253" spans="11:17">
      <c r="K1253" s="49"/>
      <c r="L1253" s="50">
        <f t="shared" si="71"/>
        <v>6372000</v>
      </c>
      <c r="M1253" s="50">
        <f t="shared" si="73"/>
        <v>6376000</v>
      </c>
      <c r="N1253" s="50">
        <f t="shared" si="74"/>
        <v>4657600</v>
      </c>
      <c r="O1253" s="50">
        <v>800</v>
      </c>
      <c r="P1253" s="50">
        <f t="shared" si="72"/>
        <v>0</v>
      </c>
      <c r="Q1253" s="51"/>
    </row>
    <row r="1254" spans="11:17">
      <c r="K1254" s="49"/>
      <c r="L1254" s="50">
        <f t="shared" si="71"/>
        <v>6376000</v>
      </c>
      <c r="M1254" s="50">
        <f t="shared" si="73"/>
        <v>6380000</v>
      </c>
      <c r="N1254" s="50">
        <f t="shared" si="74"/>
        <v>4660800</v>
      </c>
      <c r="O1254" s="50">
        <v>800</v>
      </c>
      <c r="P1254" s="50">
        <f t="shared" si="72"/>
        <v>0</v>
      </c>
      <c r="Q1254" s="51"/>
    </row>
    <row r="1255" spans="11:17">
      <c r="K1255" s="49"/>
      <c r="L1255" s="50">
        <f t="shared" si="71"/>
        <v>6380000</v>
      </c>
      <c r="M1255" s="50">
        <f t="shared" si="73"/>
        <v>6384000</v>
      </c>
      <c r="N1255" s="50">
        <f t="shared" si="74"/>
        <v>4664000</v>
      </c>
      <c r="O1255" s="50">
        <v>800</v>
      </c>
      <c r="P1255" s="50">
        <f t="shared" si="72"/>
        <v>0</v>
      </c>
      <c r="Q1255" s="51"/>
    </row>
    <row r="1256" spans="11:17">
      <c r="K1256" s="49"/>
      <c r="L1256" s="50">
        <f t="shared" si="71"/>
        <v>6384000</v>
      </c>
      <c r="M1256" s="50">
        <f t="shared" si="73"/>
        <v>6388000</v>
      </c>
      <c r="N1256" s="50">
        <f t="shared" si="74"/>
        <v>4667200</v>
      </c>
      <c r="O1256" s="50">
        <v>800</v>
      </c>
      <c r="P1256" s="50">
        <f t="shared" si="72"/>
        <v>0</v>
      </c>
      <c r="Q1256" s="51"/>
    </row>
    <row r="1257" spans="11:17">
      <c r="K1257" s="49"/>
      <c r="L1257" s="50">
        <f t="shared" si="71"/>
        <v>6388000</v>
      </c>
      <c r="M1257" s="50">
        <f t="shared" si="73"/>
        <v>6392000</v>
      </c>
      <c r="N1257" s="50">
        <f t="shared" si="74"/>
        <v>4670400</v>
      </c>
      <c r="O1257" s="50">
        <v>800</v>
      </c>
      <c r="P1257" s="50">
        <f t="shared" si="72"/>
        <v>0</v>
      </c>
      <c r="Q1257" s="51"/>
    </row>
    <row r="1258" spans="11:17">
      <c r="K1258" s="49"/>
      <c r="L1258" s="50">
        <f t="shared" si="71"/>
        <v>6392000</v>
      </c>
      <c r="M1258" s="50">
        <f t="shared" si="73"/>
        <v>6396000</v>
      </c>
      <c r="N1258" s="50">
        <f t="shared" si="74"/>
        <v>4673600</v>
      </c>
      <c r="O1258" s="50">
        <v>800</v>
      </c>
      <c r="P1258" s="50">
        <f t="shared" si="72"/>
        <v>0</v>
      </c>
      <c r="Q1258" s="51"/>
    </row>
    <row r="1259" spans="11:17">
      <c r="K1259" s="49"/>
      <c r="L1259" s="50">
        <f t="shared" si="71"/>
        <v>6396000</v>
      </c>
      <c r="M1259" s="50">
        <f t="shared" si="73"/>
        <v>6400000</v>
      </c>
      <c r="N1259" s="50">
        <f t="shared" si="74"/>
        <v>4676800</v>
      </c>
      <c r="O1259" s="50">
        <v>800</v>
      </c>
      <c r="P1259" s="50">
        <f t="shared" si="72"/>
        <v>0</v>
      </c>
      <c r="Q1259" s="51"/>
    </row>
    <row r="1260" spans="11:17">
      <c r="K1260" s="49"/>
      <c r="L1260" s="50">
        <f t="shared" si="71"/>
        <v>6400000</v>
      </c>
      <c r="M1260" s="50">
        <f t="shared" si="73"/>
        <v>6404000</v>
      </c>
      <c r="N1260" s="50">
        <f t="shared" si="74"/>
        <v>4680000</v>
      </c>
      <c r="O1260" s="50">
        <v>800</v>
      </c>
      <c r="P1260" s="50">
        <f t="shared" si="72"/>
        <v>0</v>
      </c>
      <c r="Q1260" s="51"/>
    </row>
    <row r="1261" spans="11:17">
      <c r="K1261" s="49"/>
      <c r="L1261" s="50">
        <f t="shared" si="71"/>
        <v>6404000</v>
      </c>
      <c r="M1261" s="50">
        <f t="shared" si="73"/>
        <v>6408000</v>
      </c>
      <c r="N1261" s="50">
        <f t="shared" si="74"/>
        <v>4683200</v>
      </c>
      <c r="O1261" s="50">
        <v>800</v>
      </c>
      <c r="P1261" s="50">
        <f t="shared" si="72"/>
        <v>0</v>
      </c>
      <c r="Q1261" s="51"/>
    </row>
    <row r="1262" spans="11:17">
      <c r="K1262" s="49"/>
      <c r="L1262" s="50">
        <f t="shared" si="71"/>
        <v>6408000</v>
      </c>
      <c r="M1262" s="50">
        <f t="shared" si="73"/>
        <v>6412000</v>
      </c>
      <c r="N1262" s="50">
        <f t="shared" si="74"/>
        <v>4686400</v>
      </c>
      <c r="O1262" s="50">
        <v>800</v>
      </c>
      <c r="P1262" s="50">
        <f t="shared" si="72"/>
        <v>0</v>
      </c>
      <c r="Q1262" s="51"/>
    </row>
    <row r="1263" spans="11:17">
      <c r="K1263" s="49"/>
      <c r="L1263" s="50">
        <f t="shared" si="71"/>
        <v>6412000</v>
      </c>
      <c r="M1263" s="50">
        <f t="shared" si="73"/>
        <v>6416000</v>
      </c>
      <c r="N1263" s="50">
        <f t="shared" si="74"/>
        <v>4689600</v>
      </c>
      <c r="O1263" s="50">
        <v>800</v>
      </c>
      <c r="P1263" s="50">
        <f t="shared" si="72"/>
        <v>0</v>
      </c>
      <c r="Q1263" s="51"/>
    </row>
    <row r="1264" spans="11:17">
      <c r="K1264" s="49"/>
      <c r="L1264" s="50">
        <f t="shared" si="71"/>
        <v>6416000</v>
      </c>
      <c r="M1264" s="50">
        <f t="shared" si="73"/>
        <v>6420000</v>
      </c>
      <c r="N1264" s="50">
        <f t="shared" si="74"/>
        <v>4692800</v>
      </c>
      <c r="O1264" s="50">
        <v>800</v>
      </c>
      <c r="P1264" s="50">
        <f t="shared" si="72"/>
        <v>0</v>
      </c>
      <c r="Q1264" s="51"/>
    </row>
    <row r="1265" spans="11:17">
      <c r="K1265" s="49"/>
      <c r="L1265" s="50">
        <f t="shared" si="71"/>
        <v>6420000</v>
      </c>
      <c r="M1265" s="50">
        <f t="shared" si="73"/>
        <v>6424000</v>
      </c>
      <c r="N1265" s="50">
        <f t="shared" si="74"/>
        <v>4696000</v>
      </c>
      <c r="O1265" s="50">
        <v>800</v>
      </c>
      <c r="P1265" s="50">
        <f t="shared" si="72"/>
        <v>0</v>
      </c>
      <c r="Q1265" s="51"/>
    </row>
    <row r="1266" spans="11:17">
      <c r="K1266" s="49"/>
      <c r="L1266" s="50">
        <f t="shared" si="71"/>
        <v>6424000</v>
      </c>
      <c r="M1266" s="50">
        <f t="shared" si="73"/>
        <v>6428000</v>
      </c>
      <c r="N1266" s="50">
        <f t="shared" si="74"/>
        <v>4699200</v>
      </c>
      <c r="O1266" s="50">
        <v>800</v>
      </c>
      <c r="P1266" s="50">
        <f t="shared" si="72"/>
        <v>0</v>
      </c>
      <c r="Q1266" s="51"/>
    </row>
    <row r="1267" spans="11:17">
      <c r="K1267" s="49"/>
      <c r="L1267" s="50">
        <f t="shared" si="71"/>
        <v>6428000</v>
      </c>
      <c r="M1267" s="50">
        <f t="shared" si="73"/>
        <v>6432000</v>
      </c>
      <c r="N1267" s="50">
        <f t="shared" si="74"/>
        <v>4702400</v>
      </c>
      <c r="O1267" s="50">
        <v>800</v>
      </c>
      <c r="P1267" s="50">
        <f t="shared" si="72"/>
        <v>0</v>
      </c>
      <c r="Q1267" s="51"/>
    </row>
    <row r="1268" spans="11:17">
      <c r="K1268" s="49"/>
      <c r="L1268" s="50">
        <f t="shared" si="71"/>
        <v>6432000</v>
      </c>
      <c r="M1268" s="50">
        <f t="shared" si="73"/>
        <v>6436000</v>
      </c>
      <c r="N1268" s="50">
        <f t="shared" si="74"/>
        <v>4705600</v>
      </c>
      <c r="O1268" s="50">
        <v>800</v>
      </c>
      <c r="P1268" s="50">
        <f t="shared" si="72"/>
        <v>0</v>
      </c>
      <c r="Q1268" s="51"/>
    </row>
    <row r="1269" spans="11:17">
      <c r="K1269" s="49"/>
      <c r="L1269" s="50">
        <f t="shared" si="71"/>
        <v>6436000</v>
      </c>
      <c r="M1269" s="50">
        <f t="shared" si="73"/>
        <v>6440000</v>
      </c>
      <c r="N1269" s="50">
        <f t="shared" si="74"/>
        <v>4708800</v>
      </c>
      <c r="O1269" s="50">
        <v>800</v>
      </c>
      <c r="P1269" s="50">
        <f t="shared" si="72"/>
        <v>0</v>
      </c>
      <c r="Q1269" s="51"/>
    </row>
    <row r="1270" spans="11:17">
      <c r="K1270" s="49"/>
      <c r="L1270" s="50">
        <f t="shared" si="71"/>
        <v>6440000</v>
      </c>
      <c r="M1270" s="50">
        <f t="shared" si="73"/>
        <v>6444000</v>
      </c>
      <c r="N1270" s="50">
        <f t="shared" si="74"/>
        <v>4712000</v>
      </c>
      <c r="O1270" s="50">
        <v>800</v>
      </c>
      <c r="P1270" s="50">
        <f t="shared" si="72"/>
        <v>0</v>
      </c>
      <c r="Q1270" s="51"/>
    </row>
    <row r="1271" spans="11:17">
      <c r="K1271" s="49"/>
      <c r="L1271" s="50">
        <f t="shared" si="71"/>
        <v>6444000</v>
      </c>
      <c r="M1271" s="50">
        <f t="shared" si="73"/>
        <v>6448000</v>
      </c>
      <c r="N1271" s="50">
        <f t="shared" si="74"/>
        <v>4715200</v>
      </c>
      <c r="O1271" s="50">
        <v>800</v>
      </c>
      <c r="P1271" s="50">
        <f t="shared" si="72"/>
        <v>0</v>
      </c>
      <c r="Q1271" s="51"/>
    </row>
    <row r="1272" spans="11:17">
      <c r="K1272" s="49"/>
      <c r="L1272" s="50">
        <f t="shared" si="71"/>
        <v>6448000</v>
      </c>
      <c r="M1272" s="50">
        <f t="shared" si="73"/>
        <v>6452000</v>
      </c>
      <c r="N1272" s="50">
        <f t="shared" si="74"/>
        <v>4718400</v>
      </c>
      <c r="O1272" s="50">
        <v>800</v>
      </c>
      <c r="P1272" s="50">
        <f t="shared" si="72"/>
        <v>0</v>
      </c>
      <c r="Q1272" s="51"/>
    </row>
    <row r="1273" spans="11:17">
      <c r="K1273" s="49"/>
      <c r="L1273" s="50">
        <f t="shared" si="71"/>
        <v>6452000</v>
      </c>
      <c r="M1273" s="50">
        <f t="shared" si="73"/>
        <v>6456000</v>
      </c>
      <c r="N1273" s="50">
        <f t="shared" si="74"/>
        <v>4721600</v>
      </c>
      <c r="O1273" s="50">
        <v>800</v>
      </c>
      <c r="P1273" s="50">
        <f t="shared" si="72"/>
        <v>0</v>
      </c>
      <c r="Q1273" s="51"/>
    </row>
    <row r="1274" spans="11:17">
      <c r="K1274" s="49"/>
      <c r="L1274" s="50">
        <f t="shared" si="71"/>
        <v>6456000</v>
      </c>
      <c r="M1274" s="50">
        <f t="shared" si="73"/>
        <v>6460000</v>
      </c>
      <c r="N1274" s="50">
        <f t="shared" si="74"/>
        <v>4724800</v>
      </c>
      <c r="O1274" s="50">
        <v>800</v>
      </c>
      <c r="P1274" s="50">
        <f t="shared" si="72"/>
        <v>0</v>
      </c>
      <c r="Q1274" s="51"/>
    </row>
    <row r="1275" spans="11:17">
      <c r="K1275" s="49"/>
      <c r="L1275" s="50">
        <f t="shared" si="71"/>
        <v>6460000</v>
      </c>
      <c r="M1275" s="50">
        <f t="shared" si="73"/>
        <v>6464000</v>
      </c>
      <c r="N1275" s="50">
        <f t="shared" si="74"/>
        <v>4728000</v>
      </c>
      <c r="O1275" s="50">
        <v>800</v>
      </c>
      <c r="P1275" s="50">
        <f t="shared" si="72"/>
        <v>0</v>
      </c>
      <c r="Q1275" s="51"/>
    </row>
    <row r="1276" spans="11:17">
      <c r="K1276" s="49"/>
      <c r="L1276" s="50">
        <f t="shared" si="71"/>
        <v>6464000</v>
      </c>
      <c r="M1276" s="50">
        <f t="shared" si="73"/>
        <v>6468000</v>
      </c>
      <c r="N1276" s="50">
        <f t="shared" si="74"/>
        <v>4731200</v>
      </c>
      <c r="O1276" s="50">
        <v>800</v>
      </c>
      <c r="P1276" s="50">
        <f t="shared" si="72"/>
        <v>0</v>
      </c>
      <c r="Q1276" s="51"/>
    </row>
    <row r="1277" spans="11:17">
      <c r="K1277" s="49"/>
      <c r="L1277" s="50">
        <f t="shared" si="71"/>
        <v>6468000</v>
      </c>
      <c r="M1277" s="50">
        <f t="shared" si="73"/>
        <v>6472000</v>
      </c>
      <c r="N1277" s="50">
        <f t="shared" si="74"/>
        <v>4734400</v>
      </c>
      <c r="O1277" s="50">
        <v>800</v>
      </c>
      <c r="P1277" s="50">
        <f t="shared" si="72"/>
        <v>0</v>
      </c>
      <c r="Q1277" s="51"/>
    </row>
    <row r="1278" spans="11:17">
      <c r="K1278" s="49"/>
      <c r="L1278" s="50">
        <f t="shared" si="71"/>
        <v>6472000</v>
      </c>
      <c r="M1278" s="50">
        <f t="shared" si="73"/>
        <v>6476000</v>
      </c>
      <c r="N1278" s="50">
        <f t="shared" si="74"/>
        <v>4737600</v>
      </c>
      <c r="O1278" s="50">
        <v>800</v>
      </c>
      <c r="P1278" s="50">
        <f t="shared" si="72"/>
        <v>0</v>
      </c>
      <c r="Q1278" s="51"/>
    </row>
    <row r="1279" spans="11:17">
      <c r="K1279" s="49"/>
      <c r="L1279" s="50">
        <f t="shared" si="71"/>
        <v>6476000</v>
      </c>
      <c r="M1279" s="50">
        <f t="shared" si="73"/>
        <v>6480000</v>
      </c>
      <c r="N1279" s="50">
        <f t="shared" si="74"/>
        <v>4740800</v>
      </c>
      <c r="O1279" s="50">
        <v>800</v>
      </c>
      <c r="P1279" s="50">
        <f t="shared" si="72"/>
        <v>0</v>
      </c>
      <c r="Q1279" s="51"/>
    </row>
    <row r="1280" spans="11:17">
      <c r="K1280" s="49"/>
      <c r="L1280" s="50">
        <f t="shared" ref="L1280:L1311" si="75">+M1279</f>
        <v>6480000</v>
      </c>
      <c r="M1280" s="50">
        <f t="shared" si="73"/>
        <v>6484000</v>
      </c>
      <c r="N1280" s="50">
        <f t="shared" si="74"/>
        <v>4744000</v>
      </c>
      <c r="O1280" s="50">
        <v>800</v>
      </c>
      <c r="P1280" s="50">
        <f t="shared" ref="P1280:P1309" si="76">IF(L1280&lt;=$Q$132,IF($Q$132&lt;M1280,N1280,0),0)</f>
        <v>0</v>
      </c>
      <c r="Q1280" s="51"/>
    </row>
    <row r="1281" spans="11:17">
      <c r="K1281" s="49"/>
      <c r="L1281" s="50">
        <f t="shared" si="75"/>
        <v>6484000</v>
      </c>
      <c r="M1281" s="50">
        <f t="shared" si="73"/>
        <v>6488000</v>
      </c>
      <c r="N1281" s="50">
        <f t="shared" si="74"/>
        <v>4747200</v>
      </c>
      <c r="O1281" s="50">
        <v>800</v>
      </c>
      <c r="P1281" s="50">
        <f t="shared" si="76"/>
        <v>0</v>
      </c>
      <c r="Q1281" s="51"/>
    </row>
    <row r="1282" spans="11:17">
      <c r="K1282" s="49"/>
      <c r="L1282" s="50">
        <f t="shared" si="75"/>
        <v>6488000</v>
      </c>
      <c r="M1282" s="50">
        <f t="shared" si="73"/>
        <v>6492000</v>
      </c>
      <c r="N1282" s="50">
        <f t="shared" si="74"/>
        <v>4750400</v>
      </c>
      <c r="O1282" s="50">
        <v>800</v>
      </c>
      <c r="P1282" s="50">
        <f t="shared" si="76"/>
        <v>0</v>
      </c>
      <c r="Q1282" s="51"/>
    </row>
    <row r="1283" spans="11:17">
      <c r="K1283" s="49"/>
      <c r="L1283" s="50">
        <f t="shared" si="75"/>
        <v>6492000</v>
      </c>
      <c r="M1283" s="50">
        <f t="shared" si="73"/>
        <v>6496000</v>
      </c>
      <c r="N1283" s="50">
        <f t="shared" si="74"/>
        <v>4753600</v>
      </c>
      <c r="O1283" s="50">
        <v>800</v>
      </c>
      <c r="P1283" s="50">
        <f t="shared" si="76"/>
        <v>0</v>
      </c>
      <c r="Q1283" s="51"/>
    </row>
    <row r="1284" spans="11:17">
      <c r="K1284" s="49"/>
      <c r="L1284" s="50">
        <f t="shared" si="75"/>
        <v>6496000</v>
      </c>
      <c r="M1284" s="50">
        <f t="shared" ref="M1284:M1309" si="77">+M1283+4000</f>
        <v>6500000</v>
      </c>
      <c r="N1284" s="50">
        <f t="shared" si="74"/>
        <v>4756800</v>
      </c>
      <c r="O1284" s="50">
        <v>800</v>
      </c>
      <c r="P1284" s="50">
        <f t="shared" si="76"/>
        <v>0</v>
      </c>
      <c r="Q1284" s="51"/>
    </row>
    <row r="1285" spans="11:17">
      <c r="K1285" s="49"/>
      <c r="L1285" s="50">
        <f t="shared" si="75"/>
        <v>6500000</v>
      </c>
      <c r="M1285" s="50">
        <f t="shared" si="77"/>
        <v>6504000</v>
      </c>
      <c r="N1285" s="50">
        <f t="shared" si="74"/>
        <v>4760000</v>
      </c>
      <c r="O1285" s="50">
        <v>800</v>
      </c>
      <c r="P1285" s="50">
        <f t="shared" si="76"/>
        <v>0</v>
      </c>
      <c r="Q1285" s="51"/>
    </row>
    <row r="1286" spans="11:17">
      <c r="K1286" s="49"/>
      <c r="L1286" s="50">
        <f t="shared" si="75"/>
        <v>6504000</v>
      </c>
      <c r="M1286" s="50">
        <f t="shared" si="77"/>
        <v>6508000</v>
      </c>
      <c r="N1286" s="50">
        <f t="shared" si="74"/>
        <v>4763200</v>
      </c>
      <c r="O1286" s="50">
        <v>800</v>
      </c>
      <c r="P1286" s="50">
        <f t="shared" si="76"/>
        <v>0</v>
      </c>
      <c r="Q1286" s="51"/>
    </row>
    <row r="1287" spans="11:17">
      <c r="K1287" s="49"/>
      <c r="L1287" s="50">
        <f t="shared" si="75"/>
        <v>6508000</v>
      </c>
      <c r="M1287" s="50">
        <f t="shared" si="77"/>
        <v>6512000</v>
      </c>
      <c r="N1287" s="50">
        <f t="shared" si="74"/>
        <v>4766400</v>
      </c>
      <c r="O1287" s="50">
        <v>800</v>
      </c>
      <c r="P1287" s="50">
        <f t="shared" si="76"/>
        <v>0</v>
      </c>
      <c r="Q1287" s="51"/>
    </row>
    <row r="1288" spans="11:17">
      <c r="K1288" s="49"/>
      <c r="L1288" s="50">
        <f t="shared" si="75"/>
        <v>6512000</v>
      </c>
      <c r="M1288" s="50">
        <f t="shared" si="77"/>
        <v>6516000</v>
      </c>
      <c r="N1288" s="50">
        <f t="shared" si="74"/>
        <v>4769600</v>
      </c>
      <c r="O1288" s="50">
        <v>800</v>
      </c>
      <c r="P1288" s="50">
        <f t="shared" si="76"/>
        <v>0</v>
      </c>
      <c r="Q1288" s="51"/>
    </row>
    <row r="1289" spans="11:17">
      <c r="K1289" s="49"/>
      <c r="L1289" s="50">
        <f t="shared" si="75"/>
        <v>6516000</v>
      </c>
      <c r="M1289" s="50">
        <f t="shared" si="77"/>
        <v>6520000</v>
      </c>
      <c r="N1289" s="50">
        <f t="shared" si="74"/>
        <v>4772800</v>
      </c>
      <c r="O1289" s="50">
        <v>800</v>
      </c>
      <c r="P1289" s="50">
        <f t="shared" si="76"/>
        <v>0</v>
      </c>
      <c r="Q1289" s="51"/>
    </row>
    <row r="1290" spans="11:17">
      <c r="K1290" s="49"/>
      <c r="L1290" s="50">
        <f t="shared" si="75"/>
        <v>6520000</v>
      </c>
      <c r="M1290" s="50">
        <f t="shared" si="77"/>
        <v>6524000</v>
      </c>
      <c r="N1290" s="50">
        <f t="shared" ref="N1290:N1309" si="78">+N1289+2400+O1290</f>
        <v>4776000</v>
      </c>
      <c r="O1290" s="50">
        <v>800</v>
      </c>
      <c r="P1290" s="50">
        <f t="shared" si="76"/>
        <v>0</v>
      </c>
      <c r="Q1290" s="51"/>
    </row>
    <row r="1291" spans="11:17">
      <c r="K1291" s="49"/>
      <c r="L1291" s="50">
        <f t="shared" si="75"/>
        <v>6524000</v>
      </c>
      <c r="M1291" s="50">
        <f t="shared" si="77"/>
        <v>6528000</v>
      </c>
      <c r="N1291" s="50">
        <f t="shared" si="78"/>
        <v>4779200</v>
      </c>
      <c r="O1291" s="50">
        <v>800</v>
      </c>
      <c r="P1291" s="50">
        <f t="shared" si="76"/>
        <v>0</v>
      </c>
      <c r="Q1291" s="51"/>
    </row>
    <row r="1292" spans="11:17">
      <c r="K1292" s="49"/>
      <c r="L1292" s="50">
        <f t="shared" si="75"/>
        <v>6528000</v>
      </c>
      <c r="M1292" s="50">
        <f t="shared" si="77"/>
        <v>6532000</v>
      </c>
      <c r="N1292" s="50">
        <f t="shared" si="78"/>
        <v>4782400</v>
      </c>
      <c r="O1292" s="50">
        <v>800</v>
      </c>
      <c r="P1292" s="50">
        <f t="shared" si="76"/>
        <v>0</v>
      </c>
      <c r="Q1292" s="51"/>
    </row>
    <row r="1293" spans="11:17">
      <c r="K1293" s="49"/>
      <c r="L1293" s="50">
        <f t="shared" si="75"/>
        <v>6532000</v>
      </c>
      <c r="M1293" s="50">
        <f t="shared" si="77"/>
        <v>6536000</v>
      </c>
      <c r="N1293" s="50">
        <f t="shared" si="78"/>
        <v>4785600</v>
      </c>
      <c r="O1293" s="50">
        <v>800</v>
      </c>
      <c r="P1293" s="50">
        <f t="shared" si="76"/>
        <v>0</v>
      </c>
      <c r="Q1293" s="51"/>
    </row>
    <row r="1294" spans="11:17">
      <c r="K1294" s="49"/>
      <c r="L1294" s="50">
        <f t="shared" si="75"/>
        <v>6536000</v>
      </c>
      <c r="M1294" s="50">
        <f t="shared" si="77"/>
        <v>6540000</v>
      </c>
      <c r="N1294" s="50">
        <f t="shared" si="78"/>
        <v>4788800</v>
      </c>
      <c r="O1294" s="50">
        <v>800</v>
      </c>
      <c r="P1294" s="50">
        <f t="shared" si="76"/>
        <v>0</v>
      </c>
      <c r="Q1294" s="51"/>
    </row>
    <row r="1295" spans="11:17">
      <c r="K1295" s="49"/>
      <c r="L1295" s="50">
        <f t="shared" si="75"/>
        <v>6540000</v>
      </c>
      <c r="M1295" s="50">
        <f t="shared" si="77"/>
        <v>6544000</v>
      </c>
      <c r="N1295" s="50">
        <f t="shared" si="78"/>
        <v>4792000</v>
      </c>
      <c r="O1295" s="50">
        <v>800</v>
      </c>
      <c r="P1295" s="50">
        <f t="shared" si="76"/>
        <v>0</v>
      </c>
      <c r="Q1295" s="51"/>
    </row>
    <row r="1296" spans="11:17">
      <c r="K1296" s="49"/>
      <c r="L1296" s="50">
        <f t="shared" si="75"/>
        <v>6544000</v>
      </c>
      <c r="M1296" s="50">
        <f t="shared" si="77"/>
        <v>6548000</v>
      </c>
      <c r="N1296" s="50">
        <f t="shared" si="78"/>
        <v>4795200</v>
      </c>
      <c r="O1296" s="50">
        <v>800</v>
      </c>
      <c r="P1296" s="50">
        <f t="shared" si="76"/>
        <v>0</v>
      </c>
      <c r="Q1296" s="51"/>
    </row>
    <row r="1297" spans="11:17">
      <c r="K1297" s="49"/>
      <c r="L1297" s="50">
        <f t="shared" si="75"/>
        <v>6548000</v>
      </c>
      <c r="M1297" s="50">
        <f t="shared" si="77"/>
        <v>6552000</v>
      </c>
      <c r="N1297" s="50">
        <f t="shared" si="78"/>
        <v>4798400</v>
      </c>
      <c r="O1297" s="50">
        <v>800</v>
      </c>
      <c r="P1297" s="50">
        <f t="shared" si="76"/>
        <v>0</v>
      </c>
      <c r="Q1297" s="51"/>
    </row>
    <row r="1298" spans="11:17">
      <c r="K1298" s="49"/>
      <c r="L1298" s="50">
        <f t="shared" si="75"/>
        <v>6552000</v>
      </c>
      <c r="M1298" s="50">
        <f t="shared" si="77"/>
        <v>6556000</v>
      </c>
      <c r="N1298" s="50">
        <f t="shared" si="78"/>
        <v>4801600</v>
      </c>
      <c r="O1298" s="50">
        <v>800</v>
      </c>
      <c r="P1298" s="50">
        <f t="shared" si="76"/>
        <v>0</v>
      </c>
      <c r="Q1298" s="51"/>
    </row>
    <row r="1299" spans="11:17">
      <c r="K1299" s="49"/>
      <c r="L1299" s="50">
        <f t="shared" si="75"/>
        <v>6556000</v>
      </c>
      <c r="M1299" s="50">
        <f t="shared" si="77"/>
        <v>6560000</v>
      </c>
      <c r="N1299" s="50">
        <f t="shared" si="78"/>
        <v>4804800</v>
      </c>
      <c r="O1299" s="50">
        <v>800</v>
      </c>
      <c r="P1299" s="50">
        <f t="shared" si="76"/>
        <v>0</v>
      </c>
      <c r="Q1299" s="51"/>
    </row>
    <row r="1300" spans="11:17">
      <c r="K1300" s="49"/>
      <c r="L1300" s="50">
        <f t="shared" si="75"/>
        <v>6560000</v>
      </c>
      <c r="M1300" s="50">
        <f t="shared" si="77"/>
        <v>6564000</v>
      </c>
      <c r="N1300" s="50">
        <f t="shared" si="78"/>
        <v>4808000</v>
      </c>
      <c r="O1300" s="50">
        <v>800</v>
      </c>
      <c r="P1300" s="50">
        <f t="shared" si="76"/>
        <v>0</v>
      </c>
      <c r="Q1300" s="51"/>
    </row>
    <row r="1301" spans="11:17">
      <c r="K1301" s="49"/>
      <c r="L1301" s="50">
        <f t="shared" si="75"/>
        <v>6564000</v>
      </c>
      <c r="M1301" s="50">
        <f t="shared" si="77"/>
        <v>6568000</v>
      </c>
      <c r="N1301" s="50">
        <f t="shared" si="78"/>
        <v>4811200</v>
      </c>
      <c r="O1301" s="50">
        <v>800</v>
      </c>
      <c r="P1301" s="50">
        <f t="shared" si="76"/>
        <v>0</v>
      </c>
      <c r="Q1301" s="51"/>
    </row>
    <row r="1302" spans="11:17">
      <c r="K1302" s="49"/>
      <c r="L1302" s="50">
        <f t="shared" si="75"/>
        <v>6568000</v>
      </c>
      <c r="M1302" s="50">
        <f t="shared" si="77"/>
        <v>6572000</v>
      </c>
      <c r="N1302" s="50">
        <f t="shared" si="78"/>
        <v>4814400</v>
      </c>
      <c r="O1302" s="50">
        <v>800</v>
      </c>
      <c r="P1302" s="50">
        <f t="shared" si="76"/>
        <v>0</v>
      </c>
      <c r="Q1302" s="51"/>
    </row>
    <row r="1303" spans="11:17">
      <c r="K1303" s="49"/>
      <c r="L1303" s="50">
        <f t="shared" si="75"/>
        <v>6572000</v>
      </c>
      <c r="M1303" s="50">
        <f t="shared" si="77"/>
        <v>6576000</v>
      </c>
      <c r="N1303" s="50">
        <f t="shared" si="78"/>
        <v>4817600</v>
      </c>
      <c r="O1303" s="50">
        <v>800</v>
      </c>
      <c r="P1303" s="50">
        <f t="shared" si="76"/>
        <v>0</v>
      </c>
      <c r="Q1303" s="51"/>
    </row>
    <row r="1304" spans="11:17">
      <c r="K1304" s="49"/>
      <c r="L1304" s="50">
        <f t="shared" si="75"/>
        <v>6576000</v>
      </c>
      <c r="M1304" s="50">
        <f t="shared" si="77"/>
        <v>6580000</v>
      </c>
      <c r="N1304" s="50">
        <f t="shared" si="78"/>
        <v>4820800</v>
      </c>
      <c r="O1304" s="50">
        <v>800</v>
      </c>
      <c r="P1304" s="50">
        <f t="shared" si="76"/>
        <v>0</v>
      </c>
      <c r="Q1304" s="51"/>
    </row>
    <row r="1305" spans="11:17">
      <c r="K1305" s="49"/>
      <c r="L1305" s="50">
        <f t="shared" si="75"/>
        <v>6580000</v>
      </c>
      <c r="M1305" s="50">
        <f t="shared" si="77"/>
        <v>6584000</v>
      </c>
      <c r="N1305" s="50">
        <f t="shared" si="78"/>
        <v>4824000</v>
      </c>
      <c r="O1305" s="50">
        <v>800</v>
      </c>
      <c r="P1305" s="50">
        <f t="shared" si="76"/>
        <v>0</v>
      </c>
      <c r="Q1305" s="51"/>
    </row>
    <row r="1306" spans="11:17">
      <c r="K1306" s="49"/>
      <c r="L1306" s="50">
        <f t="shared" si="75"/>
        <v>6584000</v>
      </c>
      <c r="M1306" s="50">
        <f t="shared" si="77"/>
        <v>6588000</v>
      </c>
      <c r="N1306" s="50">
        <f t="shared" si="78"/>
        <v>4827200</v>
      </c>
      <c r="O1306" s="50">
        <v>800</v>
      </c>
      <c r="P1306" s="50">
        <f t="shared" si="76"/>
        <v>0</v>
      </c>
      <c r="Q1306" s="51"/>
    </row>
    <row r="1307" spans="11:17">
      <c r="K1307" s="49"/>
      <c r="L1307" s="50">
        <f t="shared" si="75"/>
        <v>6588000</v>
      </c>
      <c r="M1307" s="50">
        <f t="shared" si="77"/>
        <v>6592000</v>
      </c>
      <c r="N1307" s="50">
        <f t="shared" si="78"/>
        <v>4830400</v>
      </c>
      <c r="O1307" s="50">
        <v>800</v>
      </c>
      <c r="P1307" s="50">
        <f t="shared" si="76"/>
        <v>0</v>
      </c>
      <c r="Q1307" s="51"/>
    </row>
    <row r="1308" spans="11:17">
      <c r="K1308" s="49"/>
      <c r="L1308" s="50">
        <f t="shared" si="75"/>
        <v>6592000</v>
      </c>
      <c r="M1308" s="50">
        <f t="shared" si="77"/>
        <v>6596000</v>
      </c>
      <c r="N1308" s="50">
        <f t="shared" si="78"/>
        <v>4833600</v>
      </c>
      <c r="O1308" s="50">
        <v>800</v>
      </c>
      <c r="P1308" s="50">
        <f t="shared" si="76"/>
        <v>0</v>
      </c>
      <c r="Q1308" s="51"/>
    </row>
    <row r="1309" spans="11:17">
      <c r="K1309" s="49"/>
      <c r="L1309" s="50">
        <f t="shared" si="75"/>
        <v>6596000</v>
      </c>
      <c r="M1309" s="50">
        <f t="shared" si="77"/>
        <v>6600000</v>
      </c>
      <c r="N1309" s="50">
        <f t="shared" si="78"/>
        <v>4836800</v>
      </c>
      <c r="O1309" s="50">
        <v>800</v>
      </c>
      <c r="P1309" s="50">
        <f t="shared" si="76"/>
        <v>0</v>
      </c>
      <c r="Q1309" s="51"/>
    </row>
    <row r="1310" spans="11:17">
      <c r="K1310" s="49"/>
      <c r="L1310" s="50">
        <f t="shared" si="75"/>
        <v>6600000</v>
      </c>
      <c r="M1310" s="50">
        <v>8500000</v>
      </c>
      <c r="N1310" s="50">
        <v>0</v>
      </c>
      <c r="O1310" s="50"/>
      <c r="P1310" s="50">
        <f>IF(L1310&lt;=$Q$132,IF($Q$132&lt;M1310,Q132*0.9-1100000,0),0)</f>
        <v>0</v>
      </c>
      <c r="Q1310" s="51"/>
    </row>
    <row r="1311" spans="11:17">
      <c r="K1311" s="49"/>
      <c r="L1311" s="50">
        <f t="shared" si="75"/>
        <v>8500000</v>
      </c>
      <c r="M1311" s="50">
        <v>20000000</v>
      </c>
      <c r="N1311" s="171">
        <v>0</v>
      </c>
      <c r="P1311" s="50">
        <f>IF(L1311&lt;=$Q$132,IF($Q$132&lt;M1311,$Q$132-1950000,0),0)</f>
        <v>0</v>
      </c>
      <c r="Q1311" s="51"/>
    </row>
    <row r="1312" spans="11:17">
      <c r="K1312" s="49"/>
      <c r="L1312" s="50">
        <v>20000000</v>
      </c>
      <c r="M1312" s="50">
        <v>0</v>
      </c>
      <c r="N1312" s="50">
        <v>18050000</v>
      </c>
      <c r="P1312" s="50">
        <f>IF(L1312&lt;=$Q$132,18050000,0)</f>
        <v>0</v>
      </c>
      <c r="Q1312" s="51"/>
    </row>
    <row r="1313" spans="11:17" ht="18" thickBot="1">
      <c r="K1313" s="53"/>
      <c r="L1313" s="54"/>
      <c r="M1313" s="55"/>
      <c r="N1313" s="55"/>
      <c r="O1313" s="55"/>
      <c r="P1313" s="50"/>
      <c r="Q1313" s="56"/>
    </row>
    <row r="1314" spans="11:17" ht="24.75">
      <c r="K1314" ph="1"/>
    </row>
    <row r="1315" spans="11:17">
      <c r="P1315" s="71">
        <f>SUM(P133:P1313)</f>
        <v>0</v>
      </c>
    </row>
    <row r="1366" spans="11:11" ht="24.75">
      <c r="K1366" ph="1"/>
    </row>
    <row r="1385" spans="11:11" ht="24.75">
      <c r="K1385" ph="1"/>
    </row>
    <row r="1437" spans="11:11" ht="24.75">
      <c r="K1437" ph="1"/>
    </row>
  </sheetData>
  <sheetProtection algorithmName="SHA-512" hashValue="PrMoSHoHhajB2TXj8cr+KJ4kd7jst8/3w0EqTq9+bjumuik/bWcBvQOf5HILLpxG1zUMdXwn5cqJxaQ7b2omzQ==" saltValue="3C0zemoWJusga9tHxKffCw==" spinCount="100000" sheet="1" selectLockedCells="1" selectUnlockedCells="1"/>
  <mergeCells count="11">
    <mergeCell ref="L29:N29"/>
    <mergeCell ref="B30:C30"/>
    <mergeCell ref="S94:S95"/>
    <mergeCell ref="U94:U95"/>
    <mergeCell ref="B31:C31"/>
    <mergeCell ref="B32:C32"/>
    <mergeCell ref="B34:C34"/>
    <mergeCell ref="B36:C36"/>
    <mergeCell ref="B37:C37"/>
    <mergeCell ref="B35:C35"/>
    <mergeCell ref="B38:C38"/>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4B779-B803-42E3-A9B7-0D2AE84C4113}">
  <sheetPr transitionEvaluation="1">
    <pageSetUpPr fitToPage="1"/>
  </sheetPr>
  <dimension ref="A1:BJ1697"/>
  <sheetViews>
    <sheetView showGridLines="0" zoomScale="75" workbookViewId="0">
      <selection activeCell="S907" sqref="S907"/>
    </sheetView>
  </sheetViews>
  <sheetFormatPr defaultColWidth="10.796875" defaultRowHeight="17.25"/>
  <cols>
    <col min="1" max="1" width="2.796875" customWidth="1"/>
    <col min="2" max="2" width="5.19921875" customWidth="1"/>
    <col min="3" max="3" width="21.59765625" customWidth="1"/>
    <col min="4" max="4" width="13.5" customWidth="1"/>
    <col min="5" max="5" width="2.796875" customWidth="1"/>
    <col min="6" max="6" width="1.796875" customWidth="1"/>
    <col min="7" max="7" width="3.796875" customWidth="1"/>
    <col min="8" max="8" width="20.09765625" customWidth="1"/>
    <col min="9" max="9" width="15.8984375" customWidth="1"/>
    <col min="10" max="10" width="11.796875" customWidth="1"/>
    <col min="11" max="11" width="13.69921875" customWidth="1"/>
    <col min="12" max="16" width="11.09765625" customWidth="1"/>
    <col min="17" max="17" width="10.796875" customWidth="1"/>
    <col min="18" max="18" width="14.796875" customWidth="1"/>
    <col min="19" max="19" width="12.3984375" customWidth="1"/>
    <col min="20" max="20" width="16.69921875" customWidth="1"/>
    <col min="21" max="21" width="12.5" customWidth="1"/>
    <col min="22" max="22" width="12.796875" customWidth="1"/>
    <col min="23" max="23" width="12.5" customWidth="1"/>
    <col min="24" max="24" width="7.796875" customWidth="1"/>
    <col min="25" max="25" width="17" customWidth="1"/>
    <col min="26" max="26" width="24.59765625" bestFit="1" customWidth="1"/>
    <col min="27" max="27" width="13.796875" customWidth="1"/>
    <col min="28" max="28" width="2.796875" customWidth="1"/>
    <col min="29" max="29" width="12.796875" customWidth="1"/>
    <col min="30" max="30" width="1.796875" customWidth="1"/>
    <col min="31" max="31" width="2.796875" customWidth="1"/>
    <col min="32" max="32" width="12.796875" customWidth="1"/>
    <col min="33" max="33" width="3.796875" customWidth="1"/>
    <col min="34" max="34" width="5.796875" customWidth="1"/>
    <col min="35" max="35" width="3.796875" customWidth="1"/>
    <col min="36" max="36" width="2.796875" customWidth="1"/>
    <col min="37" max="37" width="8.296875" customWidth="1"/>
    <col min="38" max="38" width="12.796875" customWidth="1"/>
    <col min="39" max="39" width="19.5" customWidth="1"/>
    <col min="40" max="40" width="14.296875" customWidth="1"/>
    <col min="41" max="41" width="11.796875" customWidth="1"/>
    <col min="42" max="42" width="13.69921875" customWidth="1"/>
  </cols>
  <sheetData>
    <row r="1" spans="1:62">
      <c r="A1" s="1"/>
      <c r="B1" s="1"/>
      <c r="C1" s="94"/>
      <c r="E1" s="1"/>
      <c r="F1" s="1"/>
      <c r="G1" s="1"/>
      <c r="H1" s="1"/>
      <c r="I1" s="1"/>
      <c r="J1" s="1"/>
      <c r="K1" s="1"/>
      <c r="L1" s="1"/>
      <c r="M1" s="1"/>
      <c r="N1" s="1"/>
      <c r="O1" s="1"/>
      <c r="P1" s="1"/>
      <c r="Q1" s="1"/>
      <c r="R1" s="1"/>
      <c r="S1" s="1"/>
      <c r="T1" s="1"/>
      <c r="U1" s="1"/>
      <c r="V1" s="1"/>
      <c r="W1" s="1"/>
      <c r="X1" s="1"/>
      <c r="Y1" s="1"/>
      <c r="Z1" s="1"/>
      <c r="AA1" s="1"/>
      <c r="AB1" s="1"/>
      <c r="AC1" s="1"/>
      <c r="AD1" s="1"/>
      <c r="AE1" s="1"/>
      <c r="AF1" s="3"/>
      <c r="AG1" s="3"/>
      <c r="AH1" s="3"/>
      <c r="AI1" s="3"/>
      <c r="AJ1" s="3"/>
      <c r="AK1" s="3"/>
      <c r="AL1" s="3"/>
      <c r="AM1" s="3"/>
      <c r="AN1" s="3"/>
      <c r="AO1" s="3"/>
      <c r="AP1" s="3"/>
      <c r="AQ1" s="3"/>
      <c r="AR1" s="3"/>
      <c r="AS1" s="3"/>
      <c r="AT1" s="3"/>
      <c r="AU1" s="3"/>
      <c r="AV1" s="3"/>
      <c r="AW1" s="3"/>
      <c r="AX1" s="1"/>
      <c r="AY1" s="1"/>
      <c r="AZ1" s="1"/>
      <c r="BA1" s="1"/>
      <c r="BB1" s="1"/>
      <c r="BC1" s="1"/>
      <c r="BD1" s="1"/>
      <c r="BE1" s="1"/>
      <c r="BF1" s="1"/>
      <c r="BG1" s="1"/>
      <c r="BH1" s="1"/>
      <c r="BI1" s="1"/>
      <c r="BJ1" s="1"/>
    </row>
    <row r="2" spans="1:62">
      <c r="A2" s="1"/>
      <c r="E2" s="1"/>
      <c r="F2" s="1"/>
      <c r="G2" s="1"/>
      <c r="H2" s="1"/>
      <c r="I2" s="1"/>
      <c r="J2" s="1"/>
      <c r="K2" s="1"/>
      <c r="L2" s="1"/>
      <c r="M2" s="1"/>
      <c r="N2" s="1"/>
      <c r="O2" s="1"/>
      <c r="P2" s="1"/>
      <c r="Q2" s="2" t="s">
        <v>1</v>
      </c>
      <c r="R2" s="1"/>
      <c r="S2" s="1"/>
      <c r="T2" s="1"/>
      <c r="U2" s="1"/>
      <c r="V2" s="1"/>
      <c r="W2" s="1"/>
      <c r="X2" s="1"/>
      <c r="Y2" s="3"/>
      <c r="Z2" s="1"/>
      <c r="AA2" s="1"/>
      <c r="AB2" s="1"/>
      <c r="AC2" s="1"/>
      <c r="AD2" s="1"/>
      <c r="AE2" s="1"/>
      <c r="AF2" s="3"/>
      <c r="AG2" s="3"/>
      <c r="AH2" s="3"/>
      <c r="AI2" s="3"/>
      <c r="AJ2" s="3"/>
      <c r="AK2" s="3"/>
      <c r="AL2" s="3"/>
      <c r="AM2" s="3"/>
      <c r="AN2" s="3"/>
      <c r="AO2" s="3"/>
      <c r="AP2" s="3"/>
      <c r="AQ2" s="3"/>
      <c r="AR2" s="3"/>
      <c r="AS2" s="3"/>
      <c r="AT2" s="3"/>
      <c r="AU2" s="3"/>
      <c r="AV2" s="3"/>
      <c r="AW2" s="3"/>
      <c r="AX2" s="1"/>
      <c r="AY2" s="1"/>
      <c r="AZ2" s="1"/>
      <c r="BA2" s="1"/>
      <c r="BB2" s="1"/>
      <c r="BC2" s="1"/>
      <c r="BD2" s="1"/>
      <c r="BE2" s="1"/>
      <c r="BF2" s="1"/>
      <c r="BG2" s="1"/>
      <c r="BH2" s="1"/>
      <c r="BI2" s="1"/>
      <c r="BJ2" s="1"/>
    </row>
    <row r="3" spans="1:62">
      <c r="A3" s="1"/>
      <c r="C3" s="75" t="s">
        <v>119</v>
      </c>
      <c r="E3" s="1"/>
      <c r="F3" s="1"/>
      <c r="G3" s="2" t="s">
        <v>56</v>
      </c>
      <c r="H3" s="1"/>
      <c r="I3" s="1"/>
      <c r="J3" s="1"/>
      <c r="K3" s="1"/>
      <c r="L3" s="1"/>
      <c r="M3" s="1"/>
      <c r="N3" s="1"/>
      <c r="O3" s="1"/>
      <c r="P3" s="1"/>
      <c r="Q3" s="3"/>
      <c r="R3" s="3"/>
      <c r="S3" s="3"/>
      <c r="T3" s="3"/>
      <c r="U3" s="3"/>
      <c r="V3" s="3"/>
      <c r="W3" s="3"/>
      <c r="X3" s="3"/>
      <c r="Y3" s="3"/>
      <c r="AG3" s="3"/>
      <c r="AH3" s="3"/>
      <c r="AI3" s="3"/>
      <c r="AJ3" s="3"/>
      <c r="AK3" s="3"/>
      <c r="AL3" s="3"/>
      <c r="AM3" s="3"/>
      <c r="AN3" s="3"/>
      <c r="AO3" s="3"/>
      <c r="AP3" s="3"/>
      <c r="AQ3" s="3"/>
      <c r="AR3" s="3"/>
      <c r="AS3" s="3"/>
      <c r="AT3" s="3"/>
      <c r="AU3" s="3"/>
      <c r="AV3" s="3"/>
      <c r="AW3" s="3"/>
      <c r="AX3" s="1"/>
      <c r="AY3" s="1"/>
      <c r="AZ3" s="1"/>
      <c r="BA3" s="1"/>
      <c r="BB3" s="1"/>
      <c r="BC3" s="1"/>
      <c r="BD3" s="1"/>
      <c r="BE3" s="1"/>
      <c r="BF3" s="1"/>
      <c r="BG3" s="1"/>
      <c r="BH3" s="1"/>
      <c r="BI3" s="1"/>
      <c r="BJ3" s="1"/>
    </row>
    <row r="4" spans="1:62">
      <c r="A4" s="1"/>
      <c r="E4" s="1"/>
      <c r="F4" s="1"/>
      <c r="G4" s="1"/>
      <c r="H4" s="2"/>
      <c r="I4" s="2"/>
      <c r="J4" s="1"/>
      <c r="K4" s="1"/>
      <c r="L4" s="1"/>
      <c r="M4" s="1"/>
      <c r="N4" s="1"/>
      <c r="O4" s="1"/>
      <c r="P4" s="1"/>
      <c r="X4" s="3"/>
      <c r="Y4" s="3"/>
      <c r="AG4" s="3"/>
      <c r="AH4" s="3"/>
      <c r="AI4" s="3"/>
      <c r="AJ4" s="3"/>
      <c r="AK4" s="3"/>
      <c r="AL4" s="3"/>
      <c r="AM4" s="3"/>
      <c r="AN4" s="3"/>
      <c r="AO4" s="3"/>
      <c r="AP4" s="3"/>
      <c r="AQ4" s="3"/>
      <c r="AR4" s="3"/>
      <c r="AS4" s="3"/>
      <c r="AT4" s="3"/>
      <c r="AU4" s="3"/>
      <c r="AV4" s="3"/>
      <c r="AW4" s="3"/>
      <c r="AX4" s="1"/>
      <c r="AY4" s="1"/>
      <c r="AZ4" s="1"/>
      <c r="BA4" s="1"/>
      <c r="BB4" s="1"/>
      <c r="BC4" s="1"/>
      <c r="BD4" s="1"/>
      <c r="BE4" s="1"/>
      <c r="BF4" s="1"/>
      <c r="BG4" s="1"/>
      <c r="BH4" s="1"/>
      <c r="BI4" s="1"/>
      <c r="BJ4" s="1"/>
    </row>
    <row r="5" spans="1:62">
      <c r="A5" s="1"/>
      <c r="E5" s="1"/>
      <c r="F5" s="1"/>
      <c r="G5" s="1"/>
      <c r="H5" s="2"/>
      <c r="I5" s="2"/>
      <c r="J5" s="2"/>
      <c r="K5" s="2"/>
      <c r="L5" s="1"/>
      <c r="M5" s="1"/>
      <c r="N5" s="1"/>
      <c r="O5" s="1"/>
      <c r="P5" s="1"/>
      <c r="X5" s="3"/>
      <c r="Y5" s="3"/>
      <c r="AG5" s="3"/>
      <c r="AH5" s="3"/>
      <c r="AI5" s="3"/>
      <c r="AJ5" s="3"/>
      <c r="AK5" s="3"/>
      <c r="AL5" s="3"/>
      <c r="AM5" s="3"/>
      <c r="AN5" s="3"/>
      <c r="AO5" s="3"/>
      <c r="AP5" s="3"/>
      <c r="AQ5" s="3"/>
      <c r="AR5" s="3"/>
      <c r="AS5" s="3"/>
      <c r="AT5" s="3"/>
      <c r="AU5" s="3"/>
      <c r="AV5" s="3"/>
      <c r="AW5" s="1"/>
      <c r="AX5" s="1"/>
      <c r="AY5" s="1"/>
      <c r="AZ5" s="1"/>
      <c r="BA5" s="1"/>
      <c r="BB5" s="1"/>
      <c r="BC5" s="1"/>
      <c r="BD5" s="1"/>
      <c r="BE5" s="1"/>
      <c r="BF5" s="1"/>
      <c r="BG5" s="1"/>
      <c r="BH5" s="1"/>
      <c r="BI5" s="1"/>
    </row>
    <row r="6" spans="1:62">
      <c r="A6" s="1"/>
      <c r="B6" s="27"/>
      <c r="C6" s="68" t="s">
        <v>96</v>
      </c>
      <c r="D6" s="10">
        <f>+shotoku!D6</f>
        <v>0</v>
      </c>
      <c r="E6" s="1"/>
      <c r="F6" s="1"/>
      <c r="G6" s="1"/>
      <c r="H6" s="2"/>
      <c r="I6" s="2"/>
      <c r="J6" s="2"/>
      <c r="K6" s="2"/>
      <c r="L6" s="1"/>
      <c r="M6" s="1"/>
      <c r="N6" s="1"/>
      <c r="O6" s="1"/>
      <c r="P6" s="1"/>
      <c r="R6" s="24" t="s">
        <v>29</v>
      </c>
      <c r="S6" s="3"/>
      <c r="U6" s="1"/>
      <c r="X6" s="3"/>
      <c r="Y6" s="3"/>
      <c r="AG6" s="1"/>
      <c r="AH6" s="1"/>
      <c r="AI6" s="1"/>
      <c r="AJ6" s="3"/>
      <c r="AK6" s="3"/>
      <c r="AL6" s="3"/>
      <c r="AM6" s="3"/>
      <c r="AN6" s="3"/>
      <c r="AO6" s="1"/>
      <c r="AP6" s="1"/>
      <c r="AQ6" s="3"/>
      <c r="AR6" s="3"/>
      <c r="AS6" s="3"/>
      <c r="AT6" s="3"/>
      <c r="AU6" s="3"/>
      <c r="AV6" s="3"/>
      <c r="AW6" s="3"/>
      <c r="AX6" s="1"/>
      <c r="AY6" s="1"/>
      <c r="AZ6" s="1"/>
      <c r="BA6" s="1"/>
      <c r="BB6" s="1"/>
      <c r="BC6" s="1"/>
      <c r="BD6" s="1"/>
      <c r="BE6" s="1"/>
      <c r="BF6" s="1"/>
      <c r="BG6" s="1"/>
      <c r="BH6" s="1"/>
      <c r="BI6" s="1"/>
      <c r="BJ6" s="1"/>
    </row>
    <row r="7" spans="1:62">
      <c r="A7" s="1"/>
      <c r="B7" s="28" t="s">
        <v>10</v>
      </c>
      <c r="C7" s="5" t="s">
        <v>97</v>
      </c>
      <c r="D7" s="10">
        <f>+shotoku!D7</f>
        <v>0</v>
      </c>
      <c r="E7" s="1"/>
      <c r="F7" s="1"/>
      <c r="G7" s="1"/>
      <c r="H7" s="2" t="s">
        <v>58</v>
      </c>
      <c r="J7" s="82">
        <f>+'入　力'!J16</f>
        <v>0</v>
      </c>
      <c r="K7" s="2"/>
      <c r="L7" t="s">
        <v>264</v>
      </c>
      <c r="R7" s="1"/>
      <c r="S7" s="1"/>
      <c r="T7" s="1"/>
      <c r="U7" s="1"/>
      <c r="X7" s="3"/>
      <c r="Y7" s="3"/>
      <c r="AG7" s="1"/>
      <c r="AH7" s="1"/>
      <c r="AI7" s="1"/>
      <c r="AJ7" s="3"/>
      <c r="AK7" s="3"/>
      <c r="AL7" s="3"/>
      <c r="AM7" s="3"/>
      <c r="AN7" s="3"/>
      <c r="AO7" s="1"/>
      <c r="AP7" s="1"/>
      <c r="AQ7" s="1"/>
      <c r="AR7" s="3"/>
      <c r="AS7" s="3"/>
      <c r="AT7" s="3"/>
      <c r="AU7" s="3"/>
      <c r="AV7" s="3"/>
      <c r="AW7" s="3"/>
      <c r="AX7" s="1"/>
      <c r="AY7" s="1"/>
      <c r="AZ7" s="1"/>
      <c r="BA7" s="1"/>
      <c r="BB7" s="1"/>
      <c r="BC7" s="1"/>
      <c r="BD7" s="1"/>
      <c r="BE7" s="1"/>
      <c r="BF7" s="1"/>
      <c r="BG7" s="1"/>
      <c r="BH7" s="1"/>
      <c r="BI7" s="1"/>
      <c r="BJ7" s="1"/>
    </row>
    <row r="8" spans="1:62">
      <c r="A8" s="1"/>
      <c r="B8" s="7"/>
      <c r="C8" s="5" t="s">
        <v>98</v>
      </c>
      <c r="D8" s="10">
        <f>+shotoku!D8</f>
        <v>0</v>
      </c>
      <c r="E8" s="1"/>
      <c r="F8" s="1"/>
      <c r="G8" s="1"/>
      <c r="H8" s="1"/>
      <c r="I8" s="1" t="s">
        <v>218</v>
      </c>
      <c r="J8" s="115">
        <f>+D15</f>
        <v>0</v>
      </c>
      <c r="K8" s="112"/>
      <c r="L8" s="1"/>
      <c r="M8" s="1"/>
      <c r="N8" s="1"/>
      <c r="O8" s="1"/>
      <c r="P8" s="1"/>
      <c r="R8" s="3"/>
      <c r="T8" s="4" t="s">
        <v>11</v>
      </c>
      <c r="V8" s="4" t="s">
        <v>14</v>
      </c>
      <c r="X8" s="3"/>
      <c r="Y8" s="3"/>
      <c r="AG8" s="1"/>
      <c r="AH8" s="1"/>
      <c r="AI8" s="1"/>
      <c r="AJ8" s="3"/>
      <c r="AK8" s="3"/>
      <c r="AL8" s="3"/>
      <c r="AM8" s="3"/>
      <c r="AN8" s="3"/>
      <c r="AO8" s="1"/>
      <c r="AP8" s="1"/>
      <c r="AQ8" s="1"/>
      <c r="AR8" s="3"/>
      <c r="AS8" s="3"/>
      <c r="AT8" s="3"/>
      <c r="AU8" s="3"/>
      <c r="AV8" s="3"/>
      <c r="AW8" s="3"/>
      <c r="AX8" s="1"/>
      <c r="AY8" s="1"/>
      <c r="AZ8" s="1"/>
      <c r="BA8" s="1"/>
      <c r="BB8" s="1"/>
      <c r="BC8" s="1"/>
      <c r="BD8" s="1"/>
      <c r="BE8" s="1"/>
      <c r="BF8" s="1"/>
      <c r="BG8" s="1"/>
      <c r="BH8" s="1"/>
      <c r="BI8" s="1"/>
      <c r="BJ8" s="1"/>
    </row>
    <row r="9" spans="1:62">
      <c r="A9" s="3"/>
      <c r="B9" s="7"/>
      <c r="C9" s="207" t="s">
        <v>99</v>
      </c>
      <c r="D9" s="208">
        <f>+shotoku!D9</f>
        <v>0</v>
      </c>
      <c r="E9" s="30"/>
      <c r="F9" s="1"/>
      <c r="G9" s="1"/>
      <c r="H9" t="s">
        <v>122</v>
      </c>
      <c r="J9" s="83">
        <f>+'入　力'!J18</f>
        <v>0</v>
      </c>
      <c r="K9" s="14">
        <f>IF(J10=0,IF(+J9&gt;0,260000,0),0)</f>
        <v>0</v>
      </c>
      <c r="L9" s="35">
        <f>+shotoku!K8</f>
        <v>0</v>
      </c>
      <c r="M9" s="35"/>
      <c r="N9" s="35"/>
      <c r="O9" s="35"/>
      <c r="P9" s="35"/>
      <c r="R9" s="6" t="s">
        <v>65</v>
      </c>
      <c r="S9" t="s">
        <v>380</v>
      </c>
      <c r="T9" s="64">
        <f>+'入　力'!I134</f>
        <v>0</v>
      </c>
      <c r="V9" s="10">
        <f>IF(+T9&gt;0,IF(+T9&lt;=12000,T9,IF(+T9&lt;=32000,+T9/2+6000,IF(+T9&lt;=56000,+T9/4+14000,28000))),0)</f>
        <v>0</v>
      </c>
      <c r="X9" s="3"/>
      <c r="Y9" s="3"/>
      <c r="AG9" s="1"/>
      <c r="AH9" s="1"/>
      <c r="AI9" s="1"/>
      <c r="AJ9" s="3"/>
      <c r="AK9" s="3"/>
      <c r="AL9" s="3"/>
      <c r="AM9" s="3"/>
      <c r="AN9" s="3"/>
      <c r="AO9" s="1"/>
      <c r="AP9" s="1"/>
      <c r="AQ9" s="1"/>
      <c r="AR9" s="3"/>
      <c r="AS9" s="3"/>
      <c r="AT9" s="3"/>
      <c r="AU9" s="3"/>
      <c r="AV9" s="3"/>
      <c r="AW9" s="1"/>
      <c r="AX9" s="1"/>
      <c r="AY9" s="1"/>
      <c r="AZ9" s="1"/>
      <c r="BA9" s="1"/>
      <c r="BB9" s="1"/>
      <c r="BC9" s="1"/>
      <c r="BD9" s="1"/>
      <c r="BE9" s="1"/>
      <c r="BF9" s="1"/>
      <c r="BG9" s="1"/>
      <c r="BH9" s="1"/>
      <c r="BI9" s="1"/>
      <c r="BJ9" s="1"/>
    </row>
    <row r="10" spans="1:62">
      <c r="B10" s="98"/>
      <c r="C10" s="204" t="s">
        <v>500</v>
      </c>
      <c r="D10" s="120">
        <f>+shotoku!D10</f>
        <v>0</v>
      </c>
      <c r="E10" s="30"/>
      <c r="F10" s="1"/>
      <c r="G10" s="1"/>
      <c r="H10" t="s">
        <v>123</v>
      </c>
      <c r="J10" s="83">
        <f>+'入　力'!J19</f>
        <v>0</v>
      </c>
      <c r="K10" s="14">
        <f>IF(+J10&gt;0,300000,0)</f>
        <v>0</v>
      </c>
      <c r="L10" s="35">
        <f>+shotoku!K9</f>
        <v>0</v>
      </c>
      <c r="M10" s="35"/>
      <c r="N10" s="35"/>
      <c r="O10" s="35"/>
      <c r="P10" s="35"/>
      <c r="S10" t="s">
        <v>381</v>
      </c>
      <c r="T10" s="64">
        <f>+'入　力'!I135</f>
        <v>0</v>
      </c>
      <c r="V10" s="10">
        <f>IF(+T10&gt;0,IF(+T10&lt;=15000,T10,IF(+T10&lt;=40000,+T10/2+7500,IF(+T10&lt;=70000,+T10/4+17500,35000))),0)</f>
        <v>0</v>
      </c>
      <c r="X10" s="1"/>
      <c r="Y10" s="3"/>
      <c r="AG10" s="1"/>
      <c r="AH10" s="1"/>
      <c r="AI10" s="1"/>
      <c r="AJ10" s="3"/>
      <c r="AK10" s="3"/>
      <c r="AL10" s="3"/>
      <c r="AM10" s="3"/>
      <c r="AN10" s="3"/>
      <c r="AO10" s="1"/>
      <c r="AP10" s="1"/>
      <c r="AQ10" s="1"/>
      <c r="AR10" s="3"/>
      <c r="AS10" s="3"/>
      <c r="AT10" s="3"/>
      <c r="AU10" s="3"/>
      <c r="AV10" s="3"/>
      <c r="AW10" s="1"/>
      <c r="AX10" s="1"/>
      <c r="AY10" s="1"/>
      <c r="AZ10" s="1"/>
      <c r="BA10" s="1"/>
      <c r="BB10" s="1"/>
      <c r="BC10" s="1"/>
      <c r="BD10" s="1"/>
      <c r="BE10" s="1"/>
      <c r="BF10" s="1"/>
      <c r="BG10" s="1"/>
      <c r="BH10" s="1"/>
      <c r="BI10" s="1"/>
      <c r="BJ10" s="1"/>
    </row>
    <row r="11" spans="1:62">
      <c r="A11" s="3"/>
      <c r="B11" s="169" t="s">
        <v>17</v>
      </c>
      <c r="C11" s="199" t="s">
        <v>498</v>
      </c>
      <c r="D11" s="10">
        <f>+shotoku!D11</f>
        <v>0</v>
      </c>
      <c r="E11" s="30"/>
      <c r="F11" s="1"/>
      <c r="G11" s="1"/>
      <c r="H11" s="129" t="s">
        <v>121</v>
      </c>
      <c r="J11" s="83">
        <f>+'入　力'!J20</f>
        <v>0</v>
      </c>
      <c r="K11" s="14">
        <f>IF(+J11&gt;0,260000,0)</f>
        <v>0</v>
      </c>
      <c r="L11" s="35">
        <f>+shotoku!K10</f>
        <v>0</v>
      </c>
      <c r="M11" s="35"/>
      <c r="N11" s="35"/>
      <c r="O11" s="35"/>
      <c r="P11" s="35"/>
      <c r="S11" t="s">
        <v>386</v>
      </c>
      <c r="V11" s="71">
        <f>MIN(28000,+V9+V10)</f>
        <v>0</v>
      </c>
      <c r="X11" s="1"/>
      <c r="Y11" s="3"/>
      <c r="AG11" s="3"/>
      <c r="AH11" s="3"/>
      <c r="AI11" s="3"/>
      <c r="AJ11" s="3"/>
      <c r="AK11" s="3"/>
      <c r="AL11" s="3"/>
      <c r="AM11" s="3"/>
      <c r="AN11" s="3"/>
      <c r="AO11" s="1"/>
      <c r="AP11" s="1"/>
      <c r="AQ11" s="1"/>
      <c r="AR11" s="3"/>
      <c r="AS11" s="3"/>
      <c r="AT11" s="3"/>
      <c r="AU11" s="3"/>
      <c r="AV11" s="3"/>
      <c r="AW11" s="1"/>
      <c r="AX11" s="1"/>
      <c r="AY11" s="1"/>
      <c r="AZ11" s="1"/>
      <c r="BA11" s="1"/>
      <c r="BB11" s="1"/>
      <c r="BC11" s="1"/>
      <c r="BD11" s="1"/>
      <c r="BE11" s="1"/>
      <c r="BF11" s="1"/>
      <c r="BG11" s="1"/>
      <c r="BH11" s="1"/>
      <c r="BI11" s="1"/>
      <c r="BJ11" s="1"/>
    </row>
    <row r="12" spans="1:62">
      <c r="A12" s="7"/>
      <c r="B12" s="98"/>
      <c r="C12" s="74" t="s">
        <v>499</v>
      </c>
      <c r="D12" s="19">
        <f>+shotoku!D12</f>
        <v>0</v>
      </c>
      <c r="E12" s="30"/>
      <c r="F12" s="1"/>
      <c r="G12" s="1"/>
      <c r="H12" s="129" t="s">
        <v>550</v>
      </c>
      <c r="J12" s="83">
        <f>+'入　力'!J21</f>
        <v>0</v>
      </c>
      <c r="K12" s="14">
        <f>IF(+J12&gt;0,300000,0)</f>
        <v>0</v>
      </c>
      <c r="L12" s="35">
        <f>+shotoku!K11</f>
        <v>0</v>
      </c>
      <c r="M12" s="35"/>
      <c r="N12" s="35"/>
      <c r="O12" s="35"/>
      <c r="P12" s="35"/>
      <c r="Q12" s="3"/>
      <c r="S12" t="s">
        <v>382</v>
      </c>
      <c r="V12" s="71">
        <f>MAX(V10,V11)</f>
        <v>0</v>
      </c>
      <c r="W12" s="3"/>
      <c r="X12" s="3"/>
      <c r="Y12" s="3"/>
      <c r="AG12" s="3"/>
      <c r="AH12" s="3"/>
      <c r="AI12" s="3"/>
      <c r="AJ12" s="3"/>
      <c r="AK12" s="3"/>
      <c r="AL12" s="3"/>
      <c r="AM12" s="3"/>
      <c r="AN12" s="3"/>
      <c r="AO12" s="1"/>
      <c r="AP12" s="1"/>
      <c r="AQ12" s="1"/>
      <c r="AR12" s="3"/>
      <c r="AS12" s="3"/>
      <c r="AT12" s="3"/>
      <c r="AU12" s="3"/>
      <c r="AV12" s="3"/>
      <c r="AW12" s="1"/>
      <c r="AX12" s="1"/>
      <c r="AY12" s="1"/>
      <c r="AZ12" s="1"/>
      <c r="BA12" s="1"/>
      <c r="BB12" s="1"/>
      <c r="BC12" s="1"/>
      <c r="BD12" s="1"/>
      <c r="BE12" s="1"/>
      <c r="BF12" s="1"/>
      <c r="BG12" s="1"/>
      <c r="BH12" s="1"/>
      <c r="BI12" s="1"/>
      <c r="BJ12" s="1"/>
    </row>
    <row r="13" spans="1:62">
      <c r="A13" s="7"/>
      <c r="B13" s="98"/>
      <c r="C13" s="99" t="s">
        <v>160</v>
      </c>
      <c r="D13" s="101">
        <f>+shotoku!D13</f>
        <v>0</v>
      </c>
      <c r="E13" s="1"/>
      <c r="F13" s="1"/>
      <c r="G13" s="1"/>
      <c r="H13" s="129" t="s">
        <v>551</v>
      </c>
      <c r="J13" s="83">
        <f>+'入　力'!J22</f>
        <v>0</v>
      </c>
      <c r="K13" s="14">
        <f>IF(+J13&gt;0,300000,0)</f>
        <v>0</v>
      </c>
      <c r="L13" s="35">
        <f>+shotoku!K12</f>
        <v>0</v>
      </c>
      <c r="M13" s="50"/>
      <c r="N13" s="50"/>
      <c r="O13" s="50"/>
      <c r="P13" s="50"/>
      <c r="Q13" s="3"/>
      <c r="W13" s="3"/>
      <c r="X13" s="3"/>
      <c r="Y13" s="3"/>
      <c r="AG13" s="3"/>
      <c r="AH13" s="3"/>
      <c r="AI13" s="3"/>
      <c r="AJ13" s="3"/>
      <c r="AK13" s="3"/>
      <c r="AL13" s="3"/>
      <c r="AM13" s="3"/>
      <c r="AN13" s="3"/>
      <c r="AO13" s="1"/>
      <c r="AP13" s="1"/>
      <c r="AQ13" s="1"/>
      <c r="AR13" s="3"/>
      <c r="AS13" s="3"/>
      <c r="AT13" s="3"/>
      <c r="AU13" s="3"/>
      <c r="AV13" s="3"/>
      <c r="AW13" s="1"/>
      <c r="AX13" s="1"/>
      <c r="AY13" s="1"/>
      <c r="AZ13" s="1"/>
      <c r="BA13" s="1"/>
      <c r="BB13" s="1"/>
      <c r="BC13" s="1"/>
      <c r="BD13" s="1"/>
      <c r="BE13" s="1"/>
      <c r="BF13" s="1"/>
      <c r="BG13" s="1"/>
      <c r="BH13" s="1"/>
      <c r="BI13" s="1"/>
      <c r="BJ13" s="1"/>
    </row>
    <row r="14" spans="1:62" ht="18" thickBot="1">
      <c r="A14" s="7"/>
      <c r="B14" s="7"/>
      <c r="C14" s="177" t="s">
        <v>430</v>
      </c>
      <c r="D14" s="102">
        <f>+shotoku!D14</f>
        <v>0</v>
      </c>
      <c r="E14" s="1"/>
      <c r="F14" s="1"/>
      <c r="G14" s="1"/>
      <c r="M14" s="89"/>
      <c r="N14" s="89"/>
      <c r="O14" s="89"/>
      <c r="P14" s="89"/>
      <c r="Q14" s="3"/>
      <c r="R14" s="6" t="s">
        <v>12</v>
      </c>
      <c r="S14" t="s">
        <v>380</v>
      </c>
      <c r="T14" s="64">
        <f>+'入　力'!I137</f>
        <v>0</v>
      </c>
      <c r="V14" s="10">
        <f>IF(+T14&gt;0,IF(+T14&lt;=12000,T14,IF(+T14&lt;=32000,+T14/2+6000,IF(+T14&lt;=56000,+T14/4+14000,28000))),0)</f>
        <v>0</v>
      </c>
      <c r="W14" s="1"/>
      <c r="X14" s="3"/>
      <c r="Y14" s="3"/>
      <c r="AG14" s="3"/>
      <c r="AH14" s="3"/>
      <c r="AI14" s="3"/>
      <c r="AJ14" s="3"/>
      <c r="AK14" s="3"/>
      <c r="AL14" s="3"/>
      <c r="AM14" s="3"/>
      <c r="AN14" s="3"/>
      <c r="AO14" s="1"/>
      <c r="AP14" s="1"/>
      <c r="AQ14" s="1"/>
      <c r="AR14" s="3"/>
      <c r="AS14" s="3"/>
      <c r="AT14" s="3"/>
      <c r="AU14" s="3"/>
      <c r="AV14" s="3"/>
      <c r="AW14" s="1"/>
      <c r="AX14" s="1"/>
      <c r="AY14" s="1"/>
      <c r="AZ14" s="1"/>
      <c r="BA14" s="1"/>
      <c r="BB14" s="1"/>
      <c r="BC14" s="1"/>
      <c r="BD14" s="1"/>
      <c r="BE14" s="1"/>
      <c r="BF14" s="1"/>
      <c r="BG14" s="1"/>
      <c r="BH14" s="1"/>
      <c r="BI14" s="1"/>
      <c r="BJ14" s="1"/>
    </row>
    <row r="15" spans="1:62" ht="18.75" thickTop="1" thickBot="1">
      <c r="A15" s="7"/>
      <c r="B15" s="20"/>
      <c r="C15" s="167" t="s">
        <v>47</v>
      </c>
      <c r="D15" s="77">
        <f>+shotoku!D15</f>
        <v>0</v>
      </c>
      <c r="E15" s="30"/>
      <c r="F15" s="1"/>
      <c r="G15" s="1"/>
      <c r="I15" t="s">
        <v>303</v>
      </c>
      <c r="K15" s="32">
        <f>+K9+K10</f>
        <v>0</v>
      </c>
      <c r="L15" s="201">
        <f>+L9+L10</f>
        <v>0</v>
      </c>
      <c r="Q15" s="3"/>
      <c r="S15" t="s">
        <v>381</v>
      </c>
      <c r="T15" s="64">
        <f>+'入　力'!I138</f>
        <v>0</v>
      </c>
      <c r="V15" s="10">
        <f>IF(+T15&gt;0,IF(+T15&lt;=15000,T15,IF(+T15&lt;=40000,+T15/2+7500,IF(+T15&lt;=70000,+T15/4+17500,35000))),0)</f>
        <v>0</v>
      </c>
      <c r="W15" s="3"/>
      <c r="X15" s="3"/>
      <c r="Y15" s="3"/>
      <c r="AG15" s="3"/>
      <c r="AH15" s="3"/>
      <c r="AI15" s="3"/>
      <c r="AJ15" s="3"/>
      <c r="AK15" s="3"/>
      <c r="AL15" s="3"/>
      <c r="AM15" s="3"/>
      <c r="AN15" s="3"/>
      <c r="AO15" s="1"/>
      <c r="AP15" s="1"/>
      <c r="AQ15" s="1"/>
      <c r="AR15" s="3"/>
      <c r="AS15" s="3"/>
      <c r="AT15" s="3"/>
      <c r="AU15" s="3"/>
      <c r="AV15" s="3"/>
      <c r="AW15" s="1"/>
      <c r="AX15" s="1"/>
      <c r="AY15" s="1"/>
      <c r="AZ15" s="1"/>
      <c r="BA15" s="1"/>
      <c r="BB15" s="1"/>
      <c r="BC15" s="1"/>
      <c r="BD15" s="1"/>
      <c r="BE15" s="1"/>
      <c r="BF15" s="1"/>
      <c r="BG15" s="1"/>
      <c r="BH15" s="1"/>
      <c r="BI15" s="1"/>
      <c r="BJ15" s="1"/>
    </row>
    <row r="16" spans="1:62">
      <c r="A16" s="7"/>
      <c r="B16" s="7"/>
      <c r="C16" s="168" t="s">
        <v>369</v>
      </c>
      <c r="D16" s="12">
        <f>+shotoku!D16</f>
        <v>0</v>
      </c>
      <c r="E16" s="30"/>
      <c r="F16" s="1"/>
      <c r="G16" s="1"/>
      <c r="I16" t="s">
        <v>304</v>
      </c>
      <c r="K16" s="71">
        <f>MIN(SUM(K11:K13),300000)</f>
        <v>0</v>
      </c>
      <c r="L16" s="71">
        <f>+shotoku!K15</f>
        <v>0</v>
      </c>
      <c r="O16" s="35"/>
      <c r="P16" s="35"/>
      <c r="Q16" s="3"/>
      <c r="S16" t="s">
        <v>386</v>
      </c>
      <c r="V16" s="71">
        <f>MIN(28000,+V14+V15)</f>
        <v>0</v>
      </c>
      <c r="W16" s="3"/>
      <c r="X16" s="3"/>
      <c r="Y16" s="3"/>
      <c r="AG16" s="3"/>
      <c r="AH16" s="3"/>
      <c r="AI16" s="3"/>
      <c r="AJ16" s="3"/>
      <c r="AK16" s="3"/>
      <c r="AL16" s="3"/>
      <c r="AM16" s="3"/>
      <c r="AN16" s="3"/>
      <c r="AO16" s="1"/>
      <c r="AP16" s="1"/>
      <c r="AQ16" s="1"/>
      <c r="AR16" s="1"/>
      <c r="AS16" s="3"/>
      <c r="AT16" s="3"/>
      <c r="AU16" s="3"/>
      <c r="AV16" s="3"/>
      <c r="AW16" s="1"/>
      <c r="AX16" s="1"/>
      <c r="AY16" s="1"/>
      <c r="AZ16" s="1"/>
      <c r="BA16" s="1"/>
      <c r="BB16" s="1"/>
      <c r="BC16" s="1"/>
      <c r="BD16" s="1"/>
      <c r="BE16" s="1"/>
      <c r="BF16" s="1"/>
      <c r="BG16" s="1"/>
      <c r="BH16" s="1"/>
      <c r="BI16" s="1"/>
      <c r="BJ16" s="1"/>
    </row>
    <row r="17" spans="1:62">
      <c r="A17" s="7"/>
      <c r="B17" s="28" t="s">
        <v>10</v>
      </c>
      <c r="C17" s="5" t="s">
        <v>101</v>
      </c>
      <c r="D17" s="29">
        <f>+shotoku!D17</f>
        <v>0</v>
      </c>
      <c r="E17" s="30"/>
      <c r="F17" s="1"/>
      <c r="G17" s="1"/>
      <c r="Q17" s="3"/>
      <c r="S17" t="s">
        <v>382</v>
      </c>
      <c r="V17" s="71">
        <f>MAX(V15,V16)</f>
        <v>0</v>
      </c>
      <c r="W17" s="3"/>
      <c r="AG17" s="3"/>
      <c r="AH17" s="3"/>
      <c r="AI17" s="3"/>
      <c r="AJ17" s="3"/>
      <c r="AK17" s="1"/>
      <c r="AL17" s="1"/>
      <c r="AM17" s="1"/>
      <c r="AN17" s="1"/>
      <c r="AO17" s="1"/>
      <c r="AP17" s="1"/>
      <c r="AQ17" s="1"/>
      <c r="AR17" s="1"/>
      <c r="AS17" s="3"/>
      <c r="AT17" s="3"/>
      <c r="AU17" s="3"/>
      <c r="AV17" s="3"/>
      <c r="AW17" s="1"/>
      <c r="AX17" s="1"/>
      <c r="AY17" s="1"/>
      <c r="AZ17" s="1"/>
      <c r="BA17" s="1"/>
      <c r="BB17" s="1"/>
      <c r="BC17" s="1"/>
      <c r="BD17" s="1"/>
      <c r="BE17" s="1"/>
      <c r="BF17" s="1"/>
      <c r="BG17" s="1"/>
      <c r="BH17" s="1"/>
      <c r="BI17" s="1"/>
      <c r="BJ17" s="1"/>
    </row>
    <row r="18" spans="1:62">
      <c r="A18" s="7"/>
      <c r="B18" s="98"/>
      <c r="C18" s="5" t="s">
        <v>100</v>
      </c>
      <c r="D18" s="29">
        <f>+shotoku!D18</f>
        <v>0</v>
      </c>
      <c r="E18" s="30"/>
      <c r="F18" s="1"/>
      <c r="G18" s="1"/>
      <c r="O18" s="190"/>
      <c r="P18" s="190"/>
      <c r="Q18" s="3"/>
      <c r="W18" s="3"/>
      <c r="AG18" s="3"/>
      <c r="AH18" s="3"/>
      <c r="AI18" s="3"/>
      <c r="AJ18" s="3"/>
      <c r="AK18" s="1"/>
      <c r="AL18" s="1"/>
      <c r="AM18" s="1"/>
      <c r="AN18" s="1"/>
      <c r="AO18" s="1"/>
      <c r="AP18" s="1"/>
      <c r="AQ18" s="1"/>
      <c r="AR18" s="1"/>
      <c r="AS18" s="3"/>
      <c r="AT18" s="3"/>
      <c r="AU18" s="3"/>
      <c r="AV18" s="3"/>
      <c r="AW18" s="1"/>
      <c r="AX18" s="1"/>
      <c r="AY18" s="1"/>
      <c r="AZ18" s="1"/>
      <c r="BA18" s="1"/>
      <c r="BB18" s="1"/>
      <c r="BC18" s="1"/>
      <c r="BD18" s="1"/>
      <c r="BE18" s="1"/>
      <c r="BF18" s="1"/>
      <c r="BG18" s="1"/>
      <c r="BH18" s="1"/>
      <c r="BI18" s="1"/>
      <c r="BJ18" s="1"/>
    </row>
    <row r="19" spans="1:62">
      <c r="A19" s="7"/>
      <c r="B19" s="136"/>
      <c r="C19" s="5" t="s">
        <v>60</v>
      </c>
      <c r="D19" s="29">
        <f>+shotoku!D19</f>
        <v>0</v>
      </c>
      <c r="E19" s="30"/>
      <c r="F19" s="1"/>
      <c r="G19" s="1"/>
      <c r="O19" s="50"/>
      <c r="P19" s="50"/>
      <c r="Q19" s="3"/>
      <c r="R19" s="33" t="s">
        <v>383</v>
      </c>
      <c r="T19" s="64">
        <f>+'入　力'!I140</f>
        <v>0</v>
      </c>
      <c r="V19" s="10">
        <f>IF(+T19&gt;0,IF(+T19&lt;=12000,T19,IF(+T19&lt;=32000,+T19/2+6000,IF(+T19&lt;=56000,+T19/4+14000,28000))),0)</f>
        <v>0</v>
      </c>
      <c r="W19" s="3"/>
      <c r="AG19" s="1"/>
      <c r="AH19" s="1"/>
      <c r="AI19" s="1"/>
      <c r="AJ19" s="3"/>
      <c r="AK19" s="1"/>
      <c r="AL19" s="1"/>
      <c r="AM19" s="1"/>
      <c r="AN19" s="1"/>
      <c r="AO19" s="1"/>
      <c r="AP19" s="1"/>
      <c r="AQ19" s="1"/>
      <c r="AR19" s="1"/>
      <c r="AS19" s="3"/>
      <c r="AT19" s="3"/>
      <c r="AU19" s="3"/>
      <c r="AV19" s="3"/>
      <c r="AW19" s="1"/>
      <c r="AX19" s="1"/>
      <c r="AY19" s="1"/>
      <c r="AZ19" s="1"/>
      <c r="BA19" s="1"/>
      <c r="BB19" s="1"/>
      <c r="BC19" s="1"/>
      <c r="BD19" s="1"/>
      <c r="BE19" s="1"/>
      <c r="BF19" s="1"/>
      <c r="BG19" s="1"/>
      <c r="BH19" s="1"/>
      <c r="BI19" s="1"/>
      <c r="BJ19" s="1"/>
    </row>
    <row r="20" spans="1:62">
      <c r="A20" s="7"/>
      <c r="B20" s="169" t="s">
        <v>17</v>
      </c>
      <c r="C20" s="5" t="s">
        <v>102</v>
      </c>
      <c r="D20" s="63">
        <f>+V26</f>
        <v>0</v>
      </c>
      <c r="E20" s="30"/>
      <c r="F20" s="1"/>
      <c r="G20" s="1"/>
      <c r="Q20" s="3"/>
      <c r="W20" s="3"/>
      <c r="AG20" s="1"/>
      <c r="AH20" s="1"/>
      <c r="AI20" s="1"/>
      <c r="AJ20" s="3"/>
      <c r="AK20" s="1"/>
      <c r="AL20" s="1"/>
      <c r="AM20" s="1"/>
      <c r="AN20" s="1"/>
      <c r="AO20" s="1"/>
      <c r="AP20" s="1"/>
      <c r="AQ20" s="1"/>
      <c r="AR20" s="1"/>
      <c r="AS20" s="3"/>
      <c r="AT20" s="3"/>
      <c r="AU20" s="3"/>
      <c r="AV20" s="3"/>
      <c r="AW20" s="1"/>
      <c r="AX20" s="1"/>
      <c r="AY20" s="1"/>
      <c r="AZ20" s="1"/>
      <c r="BA20" s="1"/>
      <c r="BB20" s="1"/>
      <c r="BC20" s="1"/>
      <c r="BD20" s="1"/>
      <c r="BE20" s="1"/>
      <c r="BF20" s="1"/>
      <c r="BG20" s="1"/>
      <c r="BH20" s="1"/>
      <c r="BI20" s="1"/>
      <c r="BJ20" s="1"/>
    </row>
    <row r="21" spans="1:62">
      <c r="A21" s="7"/>
      <c r="B21" s="136"/>
      <c r="C21" s="123" t="s">
        <v>237</v>
      </c>
      <c r="D21" s="63">
        <f>+V37</f>
        <v>0</v>
      </c>
      <c r="E21" s="1"/>
      <c r="F21" s="1"/>
      <c r="G21" s="1"/>
      <c r="O21" s="50"/>
      <c r="P21" s="50"/>
      <c r="Q21" s="3"/>
      <c r="T21" s="119" t="s">
        <v>387</v>
      </c>
      <c r="V21" s="16">
        <f>MIN(70000,+V12+V17+V19)</f>
        <v>0</v>
      </c>
      <c r="AG21" s="3"/>
      <c r="AH21" s="3"/>
      <c r="AI21" s="3"/>
      <c r="AJ21" s="3"/>
      <c r="AK21" s="1"/>
      <c r="AL21" s="1"/>
      <c r="AM21" s="1"/>
      <c r="AN21" s="1"/>
      <c r="AO21" s="1"/>
      <c r="AP21" s="1"/>
      <c r="AQ21" s="1"/>
      <c r="AR21" s="1"/>
      <c r="AS21" s="3"/>
      <c r="AT21" s="3"/>
      <c r="AU21" s="3"/>
      <c r="AV21" s="3"/>
      <c r="AW21" s="1"/>
      <c r="AX21" s="1"/>
      <c r="AY21" s="1"/>
      <c r="AZ21" s="1"/>
      <c r="BA21" s="1"/>
      <c r="BB21" s="1"/>
      <c r="BC21" s="1"/>
      <c r="BD21" s="1"/>
      <c r="BE21" s="1"/>
      <c r="BF21" s="1"/>
      <c r="BG21" s="1"/>
      <c r="BH21" s="1"/>
      <c r="BI21" s="1"/>
      <c r="BJ21" s="1"/>
    </row>
    <row r="22" spans="1:62">
      <c r="A22" s="7"/>
      <c r="B22" s="98"/>
      <c r="C22" s="123" t="s">
        <v>290</v>
      </c>
      <c r="D22" s="64">
        <f>+K16</f>
        <v>0</v>
      </c>
      <c r="E22" s="1"/>
      <c r="F22" s="1"/>
      <c r="G22" s="1"/>
      <c r="H22" s="22" t="s">
        <v>526</v>
      </c>
      <c r="L22" s="35"/>
      <c r="M22" s="35"/>
      <c r="N22" s="35"/>
      <c r="Q22" s="3"/>
      <c r="R22" s="1"/>
      <c r="AG22" s="1"/>
      <c r="AH22" s="1"/>
      <c r="AI22" s="1"/>
      <c r="AJ22" s="3"/>
      <c r="AK22" s="1"/>
      <c r="AL22" s="1"/>
      <c r="AM22" s="1"/>
      <c r="AN22" s="1"/>
      <c r="AO22" s="1"/>
      <c r="AP22" s="1"/>
      <c r="AQ22" s="1"/>
      <c r="AR22" s="1"/>
      <c r="AS22" s="3"/>
      <c r="AT22" s="3"/>
      <c r="AU22" s="3"/>
      <c r="AV22" s="3"/>
      <c r="AW22" s="1"/>
      <c r="AX22" s="1"/>
      <c r="AY22" s="1"/>
      <c r="AZ22" s="1"/>
      <c r="BA22" s="1"/>
      <c r="BB22" s="1"/>
      <c r="BC22" s="1"/>
      <c r="BD22" s="1"/>
      <c r="BE22" s="1"/>
      <c r="BF22" s="1"/>
      <c r="BG22" s="1"/>
      <c r="BH22" s="1"/>
      <c r="BI22" s="1"/>
      <c r="BJ22" s="1"/>
    </row>
    <row r="23" spans="1:62">
      <c r="A23" s="7"/>
      <c r="B23" s="169" t="s">
        <v>21</v>
      </c>
      <c r="C23" s="70" t="s">
        <v>178</v>
      </c>
      <c r="D23" s="107">
        <f>+K15+K40+L94</f>
        <v>0</v>
      </c>
      <c r="E23" s="1"/>
      <c r="F23" s="1"/>
      <c r="G23" s="1"/>
      <c r="O23" s="50"/>
      <c r="P23" s="50"/>
      <c r="Q23" s="3"/>
      <c r="R23" t="s">
        <v>230</v>
      </c>
      <c r="V23" s="121">
        <f>+'入　力'!I143</f>
        <v>0</v>
      </c>
      <c r="AG23" s="1"/>
      <c r="AH23" s="1"/>
      <c r="AI23" s="1"/>
      <c r="AJ23" s="3"/>
      <c r="AK23" s="1"/>
      <c r="AL23" s="1"/>
      <c r="AM23" s="1"/>
      <c r="AN23" s="1"/>
      <c r="AO23" s="1"/>
      <c r="AP23" s="1"/>
      <c r="AQ23" s="1"/>
      <c r="AR23" s="1"/>
      <c r="AS23" s="3"/>
      <c r="AT23" s="3"/>
      <c r="AU23" s="3"/>
      <c r="AV23" s="3"/>
      <c r="AW23" s="1"/>
      <c r="AX23" s="1"/>
      <c r="AY23" s="1"/>
      <c r="AZ23" s="1"/>
      <c r="BA23" s="1"/>
      <c r="BB23" s="1"/>
      <c r="BC23" s="1"/>
      <c r="BD23" s="1"/>
      <c r="BE23" s="1"/>
      <c r="BF23" s="1"/>
      <c r="BG23" s="1"/>
      <c r="BH23" s="1"/>
      <c r="BI23" s="1"/>
      <c r="BJ23" s="1"/>
    </row>
    <row r="24" spans="1:62">
      <c r="A24" s="8"/>
      <c r="B24" s="98"/>
      <c r="C24" s="70" t="s">
        <v>296</v>
      </c>
      <c r="D24" s="84">
        <f>+K60</f>
        <v>0</v>
      </c>
      <c r="E24" s="1"/>
      <c r="F24" s="1"/>
      <c r="G24" s="1"/>
      <c r="H24" t="s">
        <v>527</v>
      </c>
      <c r="J24" s="209">
        <f>+shotoku!J24</f>
        <v>0</v>
      </c>
      <c r="O24" s="50"/>
      <c r="P24" s="50"/>
      <c r="Q24" s="3"/>
      <c r="V24" s="112">
        <f>+V23*0.7</f>
        <v>0</v>
      </c>
      <c r="X24" s="3"/>
      <c r="Y24" s="3"/>
      <c r="AG24" s="1"/>
      <c r="AH24" s="1"/>
      <c r="AI24" s="1"/>
      <c r="AJ24" s="3"/>
      <c r="AK24" s="1"/>
      <c r="AL24" s="1"/>
      <c r="AM24" s="1"/>
      <c r="AN24" s="1"/>
      <c r="AO24" s="1"/>
      <c r="AP24" s="1"/>
      <c r="AQ24" s="1"/>
      <c r="AR24" s="1"/>
      <c r="AS24" s="3"/>
      <c r="AT24" s="3"/>
      <c r="AU24" s="3"/>
      <c r="AV24" s="3"/>
      <c r="AW24" s="1"/>
      <c r="AX24" s="1"/>
      <c r="AY24" s="1"/>
      <c r="AZ24" s="1"/>
      <c r="BA24" s="1"/>
      <c r="BB24" s="1"/>
      <c r="BC24" s="1"/>
      <c r="BD24" s="1"/>
      <c r="BE24" s="1"/>
      <c r="BF24" s="1"/>
      <c r="BG24" s="1"/>
      <c r="BH24" s="1"/>
      <c r="BI24" s="1"/>
      <c r="BJ24" s="1"/>
    </row>
    <row r="25" spans="1:62">
      <c r="A25" s="3"/>
      <c r="B25" s="98"/>
      <c r="C25" s="5" t="s">
        <v>30</v>
      </c>
      <c r="D25" s="64">
        <f>+N41</f>
        <v>0</v>
      </c>
      <c r="E25" s="1"/>
      <c r="F25" s="1"/>
      <c r="G25" s="1"/>
      <c r="H25" t="s">
        <v>528</v>
      </c>
      <c r="J25" s="165">
        <f>+shotoku!J25</f>
        <v>0</v>
      </c>
      <c r="K25" t="s">
        <v>523</v>
      </c>
      <c r="Q25" s="3"/>
      <c r="X25" s="1"/>
      <c r="Y25" s="1"/>
      <c r="AG25" s="1"/>
      <c r="AH25" s="1"/>
      <c r="AI25" s="1"/>
      <c r="AJ25" s="3"/>
      <c r="AK25" s="1"/>
      <c r="AL25" s="1"/>
      <c r="AM25" s="1"/>
      <c r="AN25" s="1"/>
      <c r="AO25" s="1"/>
      <c r="AP25" s="1"/>
      <c r="AQ25" s="1"/>
      <c r="AR25" s="1"/>
      <c r="AS25" s="3"/>
      <c r="AT25" s="3"/>
      <c r="AU25" s="3"/>
      <c r="AV25" s="3"/>
      <c r="AW25" s="1"/>
      <c r="AX25" s="1"/>
      <c r="AY25" s="1"/>
      <c r="AZ25" s="1"/>
      <c r="BA25" s="1"/>
      <c r="BB25" s="1"/>
      <c r="BC25" s="1"/>
      <c r="BD25" s="1"/>
      <c r="BE25" s="1"/>
      <c r="BF25" s="1"/>
      <c r="BG25" s="1"/>
      <c r="BH25" s="1"/>
      <c r="BI25" s="1"/>
      <c r="BJ25" s="1"/>
    </row>
    <row r="26" spans="1:62">
      <c r="A26" s="3"/>
      <c r="B26" s="28" t="s">
        <v>24</v>
      </c>
      <c r="C26" s="5" t="s">
        <v>31</v>
      </c>
      <c r="D26" s="65">
        <f>+L79</f>
        <v>0</v>
      </c>
      <c r="E26" s="1"/>
      <c r="F26" s="1"/>
      <c r="G26" s="1"/>
      <c r="O26" s="89"/>
      <c r="P26" s="89"/>
      <c r="Q26" s="3"/>
      <c r="V26" s="14">
        <f>MIN(+V21+V24,70000)</f>
        <v>0</v>
      </c>
      <c r="X26" s="1"/>
      <c r="Y26" s="1"/>
      <c r="AG26" s="1"/>
      <c r="AH26" s="1"/>
      <c r="AI26" s="1"/>
      <c r="AJ26" s="3"/>
      <c r="AK26" s="1"/>
      <c r="AL26" s="1"/>
      <c r="AM26" s="1"/>
      <c r="AN26" s="1"/>
      <c r="AO26" s="1"/>
      <c r="AP26" s="1"/>
      <c r="AQ26" s="1"/>
      <c r="AR26" s="1"/>
      <c r="AS26" s="3"/>
      <c r="AT26" s="3"/>
      <c r="AU26" s="3"/>
      <c r="AV26" s="3"/>
      <c r="AW26" s="1"/>
      <c r="AX26" s="1"/>
      <c r="AY26" s="1"/>
      <c r="AZ26" s="1"/>
      <c r="BA26" s="1"/>
      <c r="BB26" s="1"/>
      <c r="BC26" s="1"/>
      <c r="BD26" s="1"/>
      <c r="BE26" s="1"/>
      <c r="BF26" s="1"/>
      <c r="BG26" s="1"/>
      <c r="BH26" s="1"/>
      <c r="BI26" s="1"/>
      <c r="BJ26" s="1"/>
    </row>
    <row r="27" spans="1:62">
      <c r="A27" s="3"/>
      <c r="B27" s="7"/>
      <c r="C27" s="5" t="s">
        <v>32</v>
      </c>
      <c r="D27" s="65">
        <f>+J104</f>
        <v>430000</v>
      </c>
      <c r="E27" s="1"/>
      <c r="F27" s="1"/>
      <c r="G27" s="1"/>
      <c r="H27" s="22" t="s">
        <v>302</v>
      </c>
      <c r="O27" s="89"/>
      <c r="P27" s="89"/>
      <c r="Q27" s="3"/>
      <c r="X27" s="3"/>
      <c r="Y27" s="1"/>
      <c r="AG27" s="1"/>
      <c r="AH27" s="1"/>
      <c r="AI27" s="1"/>
      <c r="AJ27" s="3"/>
      <c r="AK27" s="1"/>
      <c r="AL27" s="1"/>
      <c r="AM27" s="1"/>
      <c r="AN27" s="1"/>
      <c r="AO27" s="1"/>
      <c r="AP27" s="1"/>
      <c r="AQ27" s="1"/>
      <c r="AR27" s="1"/>
      <c r="AS27" s="3"/>
      <c r="AT27" s="3"/>
      <c r="AU27" s="3"/>
      <c r="AV27" s="3"/>
      <c r="AW27" s="1"/>
      <c r="AX27" s="1"/>
      <c r="AY27" s="1"/>
      <c r="AZ27" s="1"/>
      <c r="BA27" s="1"/>
      <c r="BB27" s="1"/>
      <c r="BC27" s="1"/>
      <c r="BD27" s="1"/>
      <c r="BE27" s="1"/>
      <c r="BF27" s="1"/>
      <c r="BG27" s="1"/>
      <c r="BH27" s="1"/>
      <c r="BI27" s="1"/>
      <c r="BJ27" s="1"/>
    </row>
    <row r="28" spans="1:62" ht="18" thickBot="1">
      <c r="A28" s="7"/>
      <c r="B28" s="7"/>
      <c r="C28" s="69" t="s">
        <v>47</v>
      </c>
      <c r="D28" s="76">
        <f>SUM(D16:D27)</f>
        <v>430000</v>
      </c>
      <c r="E28" s="1"/>
      <c r="F28" s="1"/>
      <c r="G28" s="1"/>
      <c r="L28" s="18" t="s">
        <v>298</v>
      </c>
      <c r="M28" s="195">
        <f>+D15</f>
        <v>0</v>
      </c>
      <c r="X28" s="3"/>
      <c r="Y28" s="1"/>
      <c r="AG28" s="3"/>
      <c r="AH28" s="3"/>
      <c r="AI28" s="3"/>
      <c r="AJ28" s="3"/>
      <c r="AK28" s="1"/>
      <c r="AL28" s="1"/>
      <c r="AM28" s="1"/>
      <c r="AN28" s="1"/>
      <c r="AO28" s="1"/>
      <c r="AP28" s="1"/>
      <c r="AQ28" s="1"/>
      <c r="AR28" s="1"/>
      <c r="AS28" s="3"/>
      <c r="AT28" s="3"/>
      <c r="AU28" s="3"/>
      <c r="AV28" s="3"/>
      <c r="AW28" s="1"/>
      <c r="AX28" s="1"/>
      <c r="AY28" s="1"/>
      <c r="AZ28" s="1"/>
      <c r="BA28" s="1"/>
      <c r="BB28" s="1"/>
      <c r="BC28" s="1"/>
      <c r="BD28" s="1"/>
      <c r="BE28" s="1"/>
      <c r="BF28" s="1"/>
      <c r="BG28" s="1"/>
      <c r="BH28" s="1"/>
      <c r="BI28" s="1"/>
      <c r="BJ28" s="1"/>
    </row>
    <row r="29" spans="1:62" ht="18.75" thickTop="1" thickBot="1">
      <c r="A29" s="7"/>
      <c r="B29" s="435" t="s">
        <v>86</v>
      </c>
      <c r="C29" s="436"/>
      <c r="D29" s="80">
        <f>IF(D15-D28&gt;=1000,+TRUNC((+D15-D28)/1000)*1000,0)</f>
        <v>0</v>
      </c>
      <c r="E29" s="1"/>
      <c r="F29" s="1"/>
      <c r="G29" s="1"/>
      <c r="K29" t="s">
        <v>303</v>
      </c>
      <c r="L29" s="168" t="s">
        <v>302</v>
      </c>
      <c r="M29" s="219"/>
      <c r="N29" s="199"/>
      <c r="R29" s="24" t="s">
        <v>353</v>
      </c>
      <c r="S29" s="3"/>
      <c r="T29" s="3"/>
      <c r="U29" s="3"/>
      <c r="V29" s="3"/>
      <c r="AG29" s="3"/>
      <c r="AH29" s="3"/>
      <c r="AI29" s="3"/>
      <c r="AJ29" s="3"/>
      <c r="AK29" s="1"/>
      <c r="AL29" s="1"/>
      <c r="AM29" s="1"/>
      <c r="AN29" s="1"/>
      <c r="AO29" s="1"/>
      <c r="AP29" s="1"/>
      <c r="AQ29" s="1"/>
      <c r="AR29" s="1"/>
      <c r="AS29" s="3"/>
      <c r="AT29" s="3"/>
      <c r="AU29" s="3"/>
      <c r="AV29" s="3"/>
      <c r="AW29" s="1"/>
      <c r="AX29" s="1"/>
      <c r="AY29" s="1"/>
      <c r="AZ29" s="1"/>
      <c r="BA29" s="1"/>
      <c r="BB29" s="1"/>
      <c r="BC29" s="1"/>
      <c r="BD29" s="1"/>
      <c r="BE29" s="1"/>
      <c r="BF29" s="1"/>
      <c r="BG29" s="1"/>
      <c r="BH29" s="1"/>
      <c r="BI29" s="1"/>
      <c r="BJ29" s="1"/>
    </row>
    <row r="30" spans="1:62" ht="18" thickBot="1">
      <c r="A30" s="7"/>
      <c r="B30" s="437" t="s">
        <v>157</v>
      </c>
      <c r="C30" s="438"/>
      <c r="D30" s="97">
        <f>+D47</f>
        <v>0</v>
      </c>
      <c r="E30" s="1"/>
      <c r="F30" s="1"/>
      <c r="L30" s="98" t="s">
        <v>458</v>
      </c>
      <c r="M30" s="187" t="s">
        <v>459</v>
      </c>
      <c r="N30" s="187" t="s">
        <v>461</v>
      </c>
      <c r="R30" s="24"/>
      <c r="S30" s="3"/>
      <c r="T30" s="3"/>
      <c r="U30" s="3"/>
      <c r="V30" s="3"/>
      <c r="W30" s="1"/>
      <c r="AG30" s="3"/>
      <c r="AH30" s="3"/>
      <c r="AI30" s="3"/>
      <c r="AJ30" s="3"/>
      <c r="AK30" s="1"/>
      <c r="AL30" s="1"/>
      <c r="AM30" s="1"/>
      <c r="AN30" s="1"/>
      <c r="AO30" s="1"/>
      <c r="AP30" s="1"/>
      <c r="AQ30" s="1"/>
      <c r="AR30" s="1"/>
      <c r="AS30" s="3"/>
      <c r="AT30" s="3"/>
      <c r="AU30" s="3"/>
      <c r="AV30" s="3"/>
      <c r="AW30" s="1"/>
      <c r="AX30" s="1"/>
      <c r="AY30" s="1"/>
      <c r="AZ30" s="1"/>
      <c r="BA30" s="1"/>
      <c r="BB30" s="1"/>
      <c r="BC30" s="1"/>
      <c r="BD30" s="1"/>
      <c r="BE30" s="1"/>
      <c r="BF30" s="1"/>
      <c r="BG30" s="1"/>
      <c r="BH30" s="1"/>
      <c r="BI30" s="1"/>
      <c r="BJ30" s="1"/>
    </row>
    <row r="31" spans="1:62" ht="18" thickBot="1">
      <c r="A31" s="7"/>
      <c r="B31" s="439" t="s">
        <v>158</v>
      </c>
      <c r="C31" s="440"/>
      <c r="D31" s="96">
        <f>+D57</f>
        <v>0</v>
      </c>
      <c r="E31" s="1"/>
      <c r="F31" s="1"/>
      <c r="L31" s="188"/>
      <c r="M31" s="188" t="s">
        <v>460</v>
      </c>
      <c r="N31" s="188" t="s">
        <v>462</v>
      </c>
      <c r="R31" s="3"/>
      <c r="S31" s="3"/>
      <c r="T31" s="3"/>
      <c r="U31" s="3"/>
      <c r="V31" s="3"/>
      <c r="AG31" s="3"/>
      <c r="AH31" s="3"/>
      <c r="AI31" s="3"/>
      <c r="AJ31" s="3"/>
      <c r="AK31" s="1"/>
      <c r="AL31" s="1"/>
      <c r="AM31" s="1"/>
      <c r="AN31" s="1"/>
      <c r="AO31" s="1"/>
      <c r="AP31" s="1"/>
      <c r="AQ31" s="1"/>
      <c r="AR31" s="1"/>
      <c r="AS31" s="3"/>
      <c r="AT31" s="3"/>
      <c r="AU31" s="3"/>
      <c r="AV31" s="3"/>
      <c r="AW31" s="1"/>
      <c r="AX31" s="1"/>
      <c r="AY31" s="1"/>
      <c r="AZ31" s="1"/>
      <c r="BA31" s="1"/>
      <c r="BB31" s="1"/>
      <c r="BC31" s="1"/>
      <c r="BD31" s="1"/>
      <c r="BE31" s="1"/>
      <c r="BF31" s="1"/>
      <c r="BG31" s="1"/>
      <c r="BH31" s="1"/>
      <c r="BI31" s="1"/>
      <c r="BJ31" s="1"/>
    </row>
    <row r="32" spans="1:62">
      <c r="A32" s="7"/>
      <c r="B32" s="429" t="s">
        <v>156</v>
      </c>
      <c r="C32" s="430"/>
      <c r="D32" s="132">
        <f>+V65</f>
        <v>0</v>
      </c>
      <c r="E32" s="1"/>
      <c r="F32" s="1"/>
      <c r="H32" t="s">
        <v>529</v>
      </c>
      <c r="J32" s="211">
        <f>IF(J24=1,IF(J25&lt;=580000,1,0),0)</f>
        <v>0</v>
      </c>
      <c r="L32" s="14">
        <f>IF(+J32&gt;0,IF(D15&lt;=9000000,330000,0),0)</f>
        <v>0</v>
      </c>
      <c r="M32" s="14">
        <f>IF(+J32&gt;0,IF(AND(D15&gt;9000000,D15&lt;=9500000),220000,0),0)</f>
        <v>0</v>
      </c>
      <c r="N32" s="14">
        <f>IF(+J32&gt;0,IF(AND(D15&gt;9500000,D15&lt;=10000000),110000,0),0)</f>
        <v>0</v>
      </c>
      <c r="R32" s="1"/>
      <c r="T32" s="1"/>
      <c r="U32" s="1"/>
      <c r="V32" s="4" t="s">
        <v>14</v>
      </c>
      <c r="AG32" s="3"/>
      <c r="AH32" s="3"/>
      <c r="AI32" s="3"/>
      <c r="AJ32" s="3"/>
      <c r="AK32" s="1"/>
      <c r="AL32" s="1"/>
      <c r="AM32" s="1"/>
      <c r="AN32" s="1"/>
      <c r="AO32" s="1"/>
      <c r="AP32" s="1"/>
      <c r="AQ32" s="1"/>
      <c r="AR32" s="1"/>
      <c r="AS32" s="3"/>
      <c r="AT32" s="3"/>
      <c r="AU32" s="3"/>
      <c r="AV32" s="3"/>
      <c r="AW32" s="1"/>
      <c r="AX32" s="1"/>
      <c r="AY32" s="1"/>
      <c r="AZ32" s="1"/>
      <c r="BA32" s="1"/>
      <c r="BB32" s="1"/>
      <c r="BC32" s="1"/>
      <c r="BD32" s="1"/>
      <c r="BE32" s="1"/>
      <c r="BF32" s="1"/>
      <c r="BG32" s="1"/>
      <c r="BH32" s="1"/>
      <c r="BI32" s="1"/>
      <c r="BJ32" s="1"/>
    </row>
    <row r="33" spans="1:62">
      <c r="A33" s="7"/>
      <c r="B33" s="401" t="s">
        <v>285</v>
      </c>
      <c r="C33" s="402"/>
      <c r="D33" s="124">
        <f>+I131</f>
        <v>0</v>
      </c>
      <c r="E33" s="1"/>
      <c r="F33" s="1"/>
      <c r="H33" s="1" t="s">
        <v>76</v>
      </c>
      <c r="J33" s="211">
        <f>+IF($J$32=1,IF('入　力'!$J$34=1,1,0),0)</f>
        <v>0</v>
      </c>
      <c r="L33" s="14">
        <f>IF(+J33&gt;0,IF(D15&lt;=9000000,50000,0),0)</f>
        <v>0</v>
      </c>
      <c r="M33" s="14">
        <f>IF(+J33&gt;0,IF(AND(D15&gt;9000000,D15&lt;=9500000),40000,0),0)</f>
        <v>0</v>
      </c>
      <c r="N33" s="14">
        <f>IF(+J33&gt;0,IF(AND(D15&gt;9500000,D15&lt;=10000000),20000,0),0)</f>
        <v>0</v>
      </c>
      <c r="R33" s="1"/>
      <c r="T33" s="119" t="s">
        <v>229</v>
      </c>
      <c r="U33" s="64">
        <f>+'入　力'!F148</f>
        <v>0</v>
      </c>
      <c r="V33" s="16">
        <f>MIN(U33/2,25000)</f>
        <v>0</v>
      </c>
      <c r="AG33" s="3"/>
      <c r="AH33" s="3"/>
      <c r="AI33" s="3"/>
      <c r="AJ33" s="3"/>
      <c r="AK33" s="1"/>
      <c r="AL33" s="1"/>
      <c r="AM33" s="1"/>
      <c r="AN33" s="1"/>
      <c r="AO33" s="1"/>
      <c r="AP33" s="1"/>
      <c r="AQ33" s="1"/>
      <c r="AR33" s="1"/>
      <c r="AS33" s="3"/>
      <c r="AT33" s="3"/>
      <c r="AU33" s="3"/>
      <c r="AV33" s="3"/>
      <c r="AW33" s="1"/>
      <c r="AX33" s="1"/>
      <c r="AY33" s="1"/>
      <c r="AZ33" s="1"/>
      <c r="BA33" s="1"/>
      <c r="BB33" s="1"/>
      <c r="BC33" s="1"/>
      <c r="BD33" s="1"/>
      <c r="BE33" s="1"/>
      <c r="BF33" s="1"/>
      <c r="BG33" s="1"/>
      <c r="BH33" s="1"/>
      <c r="BI33" s="1"/>
      <c r="BJ33" s="1"/>
    </row>
    <row r="34" spans="1:62" ht="18" thickBot="1">
      <c r="A34" s="7"/>
      <c r="B34" s="61"/>
      <c r="C34" s="329" t="s">
        <v>603</v>
      </c>
      <c r="D34" s="330">
        <f>+V114</f>
        <v>0</v>
      </c>
      <c r="E34" s="1"/>
      <c r="F34" s="1"/>
      <c r="H34" s="1" t="s">
        <v>77</v>
      </c>
      <c r="J34" s="211">
        <f>+IF($J$32=1,IF('入　力'!$J$34=2,1,0),0)</f>
        <v>0</v>
      </c>
      <c r="K34" s="14">
        <f>+J34*260000</f>
        <v>0</v>
      </c>
      <c r="M34" s="50"/>
      <c r="R34" s="3"/>
      <c r="T34" s="119" t="s">
        <v>232</v>
      </c>
      <c r="U34" s="64">
        <f>+'入　力'!F149</f>
        <v>0</v>
      </c>
      <c r="V34" s="111">
        <f>MIN(IF(+U34&lt;=5000,U34,5000+(U34-5000)/2),10000)</f>
        <v>0</v>
      </c>
      <c r="AG34" s="3"/>
      <c r="AH34" s="3"/>
      <c r="AI34" s="3"/>
      <c r="AJ34" s="3"/>
      <c r="AK34" s="1"/>
      <c r="AL34" s="1"/>
      <c r="AM34" s="1"/>
      <c r="AN34" s="1"/>
      <c r="AO34" s="1"/>
      <c r="AP34" s="1"/>
      <c r="AQ34" s="1"/>
      <c r="AR34" s="1"/>
      <c r="AS34" s="3"/>
      <c r="AT34" s="3"/>
      <c r="AU34" s="3"/>
      <c r="AV34" s="3"/>
      <c r="AW34" s="1"/>
      <c r="AX34" s="1"/>
      <c r="AY34" s="1"/>
      <c r="AZ34" s="1"/>
      <c r="BA34" s="1"/>
      <c r="BB34" s="1"/>
      <c r="BC34" s="1"/>
      <c r="BD34" s="1"/>
      <c r="BE34" s="1"/>
      <c r="BF34" s="1"/>
      <c r="BG34" s="1"/>
      <c r="BH34" s="1"/>
      <c r="BI34" s="1"/>
      <c r="BJ34" s="1"/>
    </row>
    <row r="35" spans="1:62" ht="18" thickBot="1">
      <c r="A35" s="7"/>
      <c r="B35" s="443" t="s">
        <v>48</v>
      </c>
      <c r="C35" s="444"/>
      <c r="D35" s="133">
        <f>+V53</f>
        <v>0</v>
      </c>
      <c r="E35" s="1"/>
      <c r="F35" s="1"/>
      <c r="H35" s="1" t="s">
        <v>78</v>
      </c>
      <c r="J35" s="211">
        <f>+IF($J$32=1,IF('入　力'!$J$34=3,1,0),0)</f>
        <v>0</v>
      </c>
      <c r="K35" s="14">
        <f>+J35*260000</f>
        <v>0</v>
      </c>
      <c r="L35" s="14">
        <f>IF(+J35&gt;0,IF(D15&lt;=9000000,50000,0),0)</f>
        <v>0</v>
      </c>
      <c r="M35" s="14">
        <f>IF(+J35&gt;0,IF(AND(D15&gt;9000000,D15&lt;=9500000),40000,0),0)</f>
        <v>0</v>
      </c>
      <c r="N35" s="14">
        <f>IF(+J35&gt;0,IF(AND(D15&gt;9500000,D15&lt;=10000000),20000,0),0)</f>
        <v>0</v>
      </c>
      <c r="R35" s="3"/>
      <c r="T35" s="3"/>
      <c r="U35" s="6" t="s">
        <v>41</v>
      </c>
      <c r="V35" s="11">
        <f>MIN(+V33+V34,25000)</f>
        <v>0</v>
      </c>
      <c r="AG35" s="3"/>
      <c r="AH35" s="3"/>
      <c r="AI35" s="3"/>
      <c r="AJ35" s="3"/>
      <c r="AK35" s="1"/>
      <c r="AL35" s="1"/>
      <c r="AM35" s="1"/>
      <c r="AN35" s="1"/>
      <c r="AO35" s="1"/>
      <c r="AP35" s="1"/>
      <c r="AQ35" s="1"/>
      <c r="AR35" s="1"/>
      <c r="AS35" s="3"/>
      <c r="AT35" s="3"/>
      <c r="AU35" s="3"/>
      <c r="AV35" s="3"/>
      <c r="AW35" s="1"/>
      <c r="AX35" s="1"/>
      <c r="AY35" s="1"/>
      <c r="AZ35" s="1"/>
      <c r="BA35" s="1"/>
      <c r="BB35" s="1"/>
      <c r="BC35" s="1"/>
      <c r="BD35" s="1"/>
      <c r="BE35" s="1"/>
      <c r="BF35" s="1"/>
      <c r="BG35" s="1"/>
      <c r="BH35" s="1"/>
      <c r="BI35" s="1"/>
      <c r="BJ35" s="1"/>
    </row>
    <row r="36" spans="1:62" ht="18" thickBot="1">
      <c r="A36" s="7"/>
      <c r="B36" s="393" t="s">
        <v>261</v>
      </c>
      <c r="C36" s="394"/>
      <c r="D36" s="95">
        <f>MAX(+D30+D31-D32-D35-D33-D34,0)</f>
        <v>0</v>
      </c>
      <c r="E36" s="1"/>
      <c r="F36" s="1"/>
      <c r="H36" s="1" t="s">
        <v>80</v>
      </c>
      <c r="J36" s="211">
        <f>+IF($J$32=1,IF('入　力'!$J$34=4,1,0),0)</f>
        <v>0</v>
      </c>
      <c r="K36" s="14">
        <f>+J36*530000</f>
        <v>0</v>
      </c>
      <c r="M36" s="50"/>
      <c r="N36" s="50"/>
      <c r="R36" s="3"/>
      <c r="T36" t="s">
        <v>230</v>
      </c>
      <c r="U36" s="121">
        <f>+'入　力'!N96</f>
        <v>0</v>
      </c>
      <c r="V36" s="14">
        <f>+U36</f>
        <v>0</v>
      </c>
      <c r="AG36" s="3"/>
      <c r="AH36" s="3"/>
      <c r="AI36" s="3"/>
      <c r="AJ36" s="3"/>
      <c r="AK36" s="1"/>
      <c r="AL36" s="1"/>
      <c r="AM36" s="1"/>
      <c r="AN36" s="1"/>
      <c r="AO36" s="1"/>
      <c r="AP36" s="1"/>
      <c r="AQ36" s="1"/>
      <c r="AR36" s="1"/>
      <c r="AS36" s="3"/>
      <c r="AT36" s="3"/>
      <c r="AU36" s="3"/>
      <c r="AV36" s="3"/>
      <c r="AW36" s="1"/>
      <c r="AX36" s="1"/>
      <c r="AY36" s="1"/>
      <c r="AZ36" s="1"/>
      <c r="BA36" s="1"/>
      <c r="BB36" s="1"/>
      <c r="BC36" s="1"/>
      <c r="BD36" s="1"/>
      <c r="BE36" s="1"/>
      <c r="BF36" s="1"/>
      <c r="BG36" s="1"/>
      <c r="BH36" s="1"/>
      <c r="BI36" s="1"/>
      <c r="BJ36" s="1"/>
    </row>
    <row r="37" spans="1:62" ht="18" thickBot="1">
      <c r="A37" s="7"/>
      <c r="B37" s="391" t="s">
        <v>443</v>
      </c>
      <c r="C37" s="392"/>
      <c r="D37" s="184">
        <f>+'入　力'!F168</f>
        <v>0</v>
      </c>
      <c r="E37" s="1"/>
      <c r="F37" s="1"/>
      <c r="H37" s="1" t="s">
        <v>79</v>
      </c>
      <c r="J37" s="211">
        <f>+IF($J$32=1,IF('入　力'!$J$34=5,1,0),0)</f>
        <v>0</v>
      </c>
      <c r="K37" s="14">
        <f>+J37*530000</f>
        <v>0</v>
      </c>
      <c r="L37" s="14">
        <f>IF(+J37&gt;0,IF(D15&lt;=9000000,50000,0),0)</f>
        <v>0</v>
      </c>
      <c r="M37" s="14">
        <f>IF(+J37&gt;0,IF(AND(D15&gt;9000000,D15&lt;=9500000),40000,0),0)</f>
        <v>0</v>
      </c>
      <c r="N37" s="14">
        <f>IF(+J37&gt;0,IF(AND(D15&gt;9500000,D15&lt;=10000000),20000,0),0)</f>
        <v>0</v>
      </c>
      <c r="V37" s="14">
        <f>MAX(V35,V36)</f>
        <v>0</v>
      </c>
      <c r="AG37" s="3"/>
      <c r="AH37" s="3"/>
      <c r="AI37" s="3"/>
      <c r="AJ37" s="3"/>
      <c r="AK37" s="1"/>
      <c r="AL37" s="1"/>
      <c r="AM37" s="1"/>
      <c r="AN37" s="1"/>
      <c r="AO37" s="1"/>
      <c r="AP37" s="1"/>
      <c r="AQ37" s="1"/>
      <c r="AR37" s="1"/>
      <c r="AS37" s="3"/>
      <c r="AT37" s="3"/>
      <c r="AU37" s="3"/>
      <c r="AV37" s="3"/>
      <c r="AW37" s="1"/>
      <c r="AX37" s="1"/>
      <c r="AY37" s="1"/>
      <c r="AZ37" s="1"/>
      <c r="BA37" s="1"/>
      <c r="BB37" s="1"/>
      <c r="BC37" s="1"/>
      <c r="BD37" s="1"/>
      <c r="BE37" s="1"/>
      <c r="BF37" s="1"/>
      <c r="BG37" s="1"/>
      <c r="BH37" s="1"/>
      <c r="BI37" s="1"/>
      <c r="BJ37" s="1"/>
    </row>
    <row r="38" spans="1:62" ht="18" thickBot="1">
      <c r="A38" s="7"/>
      <c r="B38" s="391" t="s">
        <v>299</v>
      </c>
      <c r="C38" s="392"/>
      <c r="D38" s="139">
        <f>+D50+D60</f>
        <v>0</v>
      </c>
      <c r="E38" s="1"/>
      <c r="F38" s="1"/>
      <c r="H38" s="1" t="s">
        <v>81</v>
      </c>
      <c r="J38" s="211">
        <f>+IF($J$32=1,IF('入　力'!$J$34=6,1,0),0)</f>
        <v>0</v>
      </c>
      <c r="K38" s="14">
        <f>+J38*300000</f>
        <v>0</v>
      </c>
      <c r="L38" s="14">
        <f>IF(+J38&gt;0,IF(D15&lt;=9000000,50000,0),0)</f>
        <v>0</v>
      </c>
      <c r="M38" s="14">
        <f>IF(+J38&gt;0,IF(AND(D15&gt;9000000,D15&lt;=9500000),40000,0),0)</f>
        <v>0</v>
      </c>
      <c r="N38" s="14">
        <f>IF(+J38&gt;0,IF(AND(D15&gt;9500000,D15&lt;=10000000),20000,0),0)</f>
        <v>0</v>
      </c>
      <c r="AG38" s="3"/>
      <c r="AH38" s="3"/>
      <c r="AI38" s="3"/>
      <c r="AJ38" s="3"/>
      <c r="AK38" s="1"/>
      <c r="AL38" s="1"/>
      <c r="AM38" s="1"/>
      <c r="AN38" s="1"/>
      <c r="AO38" s="1"/>
      <c r="AP38" s="1"/>
      <c r="AQ38" s="1"/>
      <c r="AR38" s="1"/>
      <c r="AS38" s="3"/>
      <c r="AT38" s="3"/>
      <c r="AU38" s="3"/>
      <c r="AV38" s="3"/>
      <c r="AW38" s="1"/>
      <c r="AX38" s="1"/>
      <c r="AY38" s="1"/>
      <c r="AZ38" s="1"/>
      <c r="BA38" s="1"/>
      <c r="BB38" s="1"/>
      <c r="BC38" s="1"/>
      <c r="BD38" s="1"/>
      <c r="BE38" s="1"/>
      <c r="BF38" s="1"/>
      <c r="BG38" s="1"/>
      <c r="BH38" s="1"/>
      <c r="BI38" s="1"/>
      <c r="BJ38" s="1"/>
    </row>
    <row r="39" spans="1:62" ht="18" thickBot="1">
      <c r="A39" s="7"/>
      <c r="B39" s="441" t="s">
        <v>301</v>
      </c>
      <c r="C39" s="442"/>
      <c r="D39" s="140">
        <f>IF(D36-D37+D38&gt;0,(INT((+D36-D37+D38)/100))*100,D36-D37+D38)</f>
        <v>0</v>
      </c>
      <c r="E39" s="1"/>
      <c r="F39" s="1"/>
      <c r="H39" s="1" t="s">
        <v>82</v>
      </c>
      <c r="J39" s="211">
        <f>+IF($J$32=1,IF('入　力'!$J$34=7,1,0),0)</f>
        <v>0</v>
      </c>
      <c r="K39" s="14">
        <f>+J39*300000</f>
        <v>0</v>
      </c>
      <c r="M39" s="50"/>
      <c r="AG39" s="3"/>
      <c r="AH39" s="3"/>
      <c r="AI39" s="3"/>
      <c r="AJ39" s="3"/>
      <c r="AK39" s="1"/>
      <c r="AL39" s="1"/>
      <c r="AM39" s="1"/>
      <c r="AN39" s="1"/>
      <c r="AO39" s="1"/>
      <c r="AP39" s="1"/>
      <c r="AQ39" s="1"/>
      <c r="AR39" s="1"/>
      <c r="AS39" s="3"/>
      <c r="AT39" s="3"/>
      <c r="AU39" s="3"/>
      <c r="AV39" s="3"/>
      <c r="AW39" s="1"/>
      <c r="AX39" s="1"/>
      <c r="AY39" s="1"/>
      <c r="AZ39" s="1"/>
      <c r="BA39" s="1"/>
      <c r="BB39" s="1"/>
      <c r="BC39" s="1"/>
      <c r="BD39" s="1"/>
      <c r="BE39" s="1"/>
      <c r="BF39" s="1"/>
      <c r="BG39" s="1"/>
      <c r="BH39" s="1"/>
      <c r="BI39" s="1"/>
      <c r="BJ39" s="1"/>
    </row>
    <row r="40" spans="1:62" ht="18" thickBot="1">
      <c r="A40" s="7"/>
      <c r="E40" s="1"/>
      <c r="F40" s="1"/>
      <c r="K40" s="32">
        <f>SUM(K34:K39)</f>
        <v>0</v>
      </c>
      <c r="L40" s="189">
        <f>SUM(L32:L39)</f>
        <v>0</v>
      </c>
      <c r="M40" s="32">
        <f>SUM(M32:M39)</f>
        <v>0</v>
      </c>
      <c r="N40" s="32">
        <f>SUM(N32:N39)</f>
        <v>0</v>
      </c>
      <c r="W40" s="3"/>
      <c r="AG40" s="3"/>
      <c r="AH40" s="3"/>
      <c r="AI40" s="3"/>
      <c r="AJ40" s="3"/>
      <c r="AK40" s="1"/>
      <c r="AL40" s="1"/>
      <c r="AM40" s="1"/>
      <c r="AN40" s="1"/>
      <c r="AO40" s="1"/>
      <c r="AP40" s="1"/>
      <c r="AQ40" s="1"/>
      <c r="AR40" s="1"/>
      <c r="AS40" s="3"/>
      <c r="AT40" s="3"/>
      <c r="AU40" s="3"/>
      <c r="AV40" s="3"/>
      <c r="AW40" s="1"/>
      <c r="AX40" s="1"/>
      <c r="AY40" s="1"/>
      <c r="AZ40" s="1"/>
      <c r="BA40" s="1"/>
      <c r="BB40" s="1"/>
      <c r="BC40" s="1"/>
      <c r="BD40" s="1"/>
      <c r="BE40" s="1"/>
      <c r="BF40" s="1"/>
      <c r="BG40" s="1"/>
      <c r="BH40" s="1"/>
      <c r="BI40" s="1"/>
      <c r="BJ40" s="1"/>
    </row>
    <row r="41" spans="1:62" ht="18" thickBot="1">
      <c r="A41" s="7"/>
      <c r="E41" s="1"/>
      <c r="F41" s="1"/>
      <c r="G41" s="1"/>
      <c r="J41" t="s">
        <v>351</v>
      </c>
      <c r="K41" s="89">
        <f>+shotoku!K41</f>
        <v>0</v>
      </c>
      <c r="L41" t="s">
        <v>463</v>
      </c>
      <c r="M41" s="89"/>
      <c r="N41" s="127">
        <f>SUM(L40:N40)</f>
        <v>0</v>
      </c>
      <c r="W41" s="3"/>
      <c r="AG41" s="1"/>
      <c r="AH41" s="1"/>
      <c r="AI41" s="1"/>
      <c r="AJ41" s="3"/>
      <c r="AK41" s="1"/>
      <c r="AL41" s="1"/>
      <c r="AM41" s="1"/>
      <c r="AN41" s="1"/>
      <c r="AO41" s="1"/>
      <c r="AP41" s="1"/>
      <c r="AQ41" s="1"/>
      <c r="AR41" s="1"/>
      <c r="AS41" s="3"/>
      <c r="AT41" s="3"/>
      <c r="AU41" s="3"/>
      <c r="AV41" s="3"/>
      <c r="AW41" s="1"/>
      <c r="AX41" s="1"/>
      <c r="AY41" s="1"/>
      <c r="AZ41" s="1"/>
      <c r="BA41" s="1"/>
      <c r="BB41" s="1"/>
      <c r="BC41" s="1"/>
      <c r="BD41" s="1"/>
      <c r="BE41" s="1"/>
      <c r="BF41" s="1"/>
      <c r="BG41" s="1"/>
      <c r="BH41" s="1"/>
      <c r="BI41" s="1"/>
      <c r="BJ41" s="1"/>
    </row>
    <row r="42" spans="1:62">
      <c r="A42" s="7"/>
      <c r="E42" s="1"/>
      <c r="F42" s="1"/>
      <c r="G42" s="1"/>
      <c r="L42" t="s">
        <v>548</v>
      </c>
      <c r="N42" s="89">
        <f>+shotoku!N42</f>
        <v>0</v>
      </c>
      <c r="R42" s="23" t="s">
        <v>48</v>
      </c>
      <c r="T42" t="s">
        <v>238</v>
      </c>
      <c r="X42" s="3"/>
      <c r="Y42" s="3"/>
      <c r="AG42" s="1"/>
      <c r="AH42" s="1"/>
      <c r="AI42" s="1"/>
      <c r="AJ42" s="3"/>
      <c r="AK42" s="1"/>
      <c r="AL42" s="1"/>
      <c r="AM42" s="1"/>
      <c r="AN42" s="1"/>
      <c r="AO42" s="1"/>
      <c r="AP42" s="1"/>
      <c r="AQ42" s="1"/>
      <c r="AR42" s="1"/>
      <c r="AS42" s="3"/>
      <c r="AT42" s="3"/>
      <c r="AU42" s="3"/>
      <c r="AV42" s="3"/>
      <c r="AW42" s="1"/>
      <c r="AX42" s="1"/>
      <c r="AY42" s="1"/>
      <c r="AZ42" s="1"/>
      <c r="BA42" s="1"/>
      <c r="BB42" s="1"/>
      <c r="BC42" s="1"/>
      <c r="BD42" s="1"/>
      <c r="BE42" s="1"/>
      <c r="BF42" s="1"/>
      <c r="BG42" s="1"/>
      <c r="BH42" s="1"/>
      <c r="BI42" s="1"/>
      <c r="BJ42" s="1"/>
    </row>
    <row r="43" spans="1:62" ht="18" thickBot="1">
      <c r="A43" s="7"/>
      <c r="B43" s="3" t="s">
        <v>85</v>
      </c>
      <c r="C43" s="3"/>
      <c r="D43" s="3">
        <f>+D29</f>
        <v>0</v>
      </c>
      <c r="E43" s="1"/>
      <c r="F43" s="1"/>
      <c r="G43" s="1"/>
      <c r="S43" s="103" t="s">
        <v>324</v>
      </c>
      <c r="T43" t="s">
        <v>46</v>
      </c>
      <c r="V43" s="64">
        <f>+'入　力'!F157</f>
        <v>0</v>
      </c>
      <c r="X43" s="3"/>
      <c r="Y43" s="3"/>
      <c r="AG43" s="1"/>
      <c r="AH43" s="1"/>
      <c r="AI43" s="1"/>
      <c r="AJ43" s="3"/>
      <c r="AK43" s="1"/>
      <c r="AL43" s="1"/>
      <c r="AM43" s="1"/>
      <c r="AN43" s="1"/>
      <c r="AO43" s="1"/>
      <c r="AP43" s="1"/>
      <c r="AQ43" s="1"/>
      <c r="AR43" s="1"/>
      <c r="AS43" s="3"/>
      <c r="AT43" s="3"/>
      <c r="AU43" s="3"/>
      <c r="AV43" s="3"/>
      <c r="AW43" s="1"/>
      <c r="AX43" s="1"/>
      <c r="AY43" s="1"/>
      <c r="AZ43" s="1"/>
      <c r="BA43" s="1"/>
      <c r="BB43" s="1"/>
      <c r="BC43" s="1"/>
      <c r="BD43" s="1"/>
      <c r="BE43" s="1"/>
      <c r="BF43" s="1"/>
      <c r="BG43" s="1"/>
      <c r="BH43" s="1"/>
      <c r="BI43" s="1"/>
      <c r="BJ43" s="1"/>
    </row>
    <row r="44" spans="1:62">
      <c r="A44" s="7"/>
      <c r="B44" s="122" t="s">
        <v>236</v>
      </c>
      <c r="C44" s="39"/>
      <c r="D44" s="137" t="s">
        <v>300</v>
      </c>
      <c r="E44" s="1"/>
      <c r="F44" s="1"/>
      <c r="G44" s="1"/>
      <c r="H44" s="22" t="s">
        <v>470</v>
      </c>
      <c r="S44" s="103" t="s">
        <v>325</v>
      </c>
      <c r="T44" t="s">
        <v>240</v>
      </c>
      <c r="V44" s="14">
        <f>+D15*0.3</f>
        <v>0</v>
      </c>
      <c r="X44" s="3"/>
      <c r="Y44" s="1"/>
      <c r="AG44" s="1"/>
      <c r="AH44" s="1"/>
      <c r="AI44" s="1"/>
      <c r="AJ44" s="3"/>
      <c r="AK44" s="1"/>
      <c r="AL44" s="1"/>
      <c r="AM44" s="1"/>
      <c r="AN44" s="1"/>
      <c r="AO44" s="1"/>
      <c r="AP44" s="1"/>
      <c r="AQ44" s="1"/>
      <c r="AR44" s="1"/>
      <c r="AS44" s="3"/>
      <c r="AT44" s="3"/>
      <c r="AU44" s="3"/>
      <c r="AV44" s="3"/>
      <c r="AW44" s="1"/>
      <c r="AX44" s="1"/>
      <c r="AY44" s="1"/>
      <c r="AZ44" s="1"/>
      <c r="BA44" s="1"/>
      <c r="BB44" s="1"/>
      <c r="BC44" s="1"/>
      <c r="BD44" s="1"/>
      <c r="BE44" s="1"/>
      <c r="BF44" s="1"/>
      <c r="BG44" s="1"/>
      <c r="BH44" s="1"/>
      <c r="BI44" s="1"/>
      <c r="BJ44" s="1"/>
    </row>
    <row r="45" spans="1:62">
      <c r="A45" s="8"/>
      <c r="B45" s="116" t="s">
        <v>262</v>
      </c>
      <c r="C45" s="1"/>
      <c r="D45" s="44">
        <f>+D43*6%</f>
        <v>0</v>
      </c>
      <c r="E45" s="1"/>
      <c r="F45" s="1"/>
      <c r="G45" s="1"/>
      <c r="K45" s="18" t="s">
        <v>298</v>
      </c>
      <c r="L45" s="195">
        <f>+D15</f>
        <v>0</v>
      </c>
      <c r="S45" s="103" t="s">
        <v>326</v>
      </c>
      <c r="T45" t="s">
        <v>64</v>
      </c>
      <c r="V45" s="14">
        <f>IF(V43&lt;=V44,V43,V44)</f>
        <v>0</v>
      </c>
      <c r="AG45" s="1"/>
      <c r="AH45" s="1"/>
      <c r="AI45" s="1"/>
      <c r="AJ45" s="3"/>
      <c r="AK45" s="1"/>
      <c r="AL45" s="1"/>
      <c r="AM45" s="1"/>
      <c r="AN45" s="1"/>
      <c r="AO45" s="1"/>
      <c r="AP45" s="1"/>
      <c r="AQ45" s="1"/>
      <c r="AR45" s="1"/>
      <c r="AS45" s="3"/>
      <c r="AT45" s="3"/>
      <c r="AU45" s="3"/>
      <c r="AV45" s="3"/>
      <c r="AW45" s="1"/>
      <c r="AX45" s="1"/>
      <c r="AY45" s="1"/>
      <c r="AZ45" s="1"/>
      <c r="BA45" s="1"/>
      <c r="BB45" s="1"/>
      <c r="BC45" s="1"/>
      <c r="BD45" s="1"/>
      <c r="BE45" s="1"/>
      <c r="BF45" s="1"/>
      <c r="BG45" s="1"/>
      <c r="BH45" s="1"/>
      <c r="BI45" s="1"/>
      <c r="BJ45" s="1"/>
    </row>
    <row r="46" spans="1:62" ht="18" thickBot="1">
      <c r="A46" s="3"/>
      <c r="B46" s="43"/>
      <c r="C46" t="s">
        <v>291</v>
      </c>
      <c r="D46" s="44">
        <f>IF(J178&gt;=1,-D45,IF(J180&gt;=1,-D45,0))</f>
        <v>0</v>
      </c>
      <c r="E46" s="1"/>
      <c r="F46" s="1"/>
      <c r="G46" s="1"/>
      <c r="H46" t="s">
        <v>295</v>
      </c>
      <c r="I46" s="134">
        <f>+J25</f>
        <v>0</v>
      </c>
      <c r="J46" t="s">
        <v>297</v>
      </c>
      <c r="K46" s="221" t="s">
        <v>458</v>
      </c>
      <c r="L46" s="31" t="s">
        <v>459</v>
      </c>
      <c r="M46" s="31" t="s">
        <v>461</v>
      </c>
      <c r="S46" s="103" t="s">
        <v>327</v>
      </c>
      <c r="T46" t="s">
        <v>328</v>
      </c>
      <c r="V46" s="14">
        <f>MAX(0,IF(V44&gt;0,(+V43-2000)*10%,0))</f>
        <v>0</v>
      </c>
      <c r="W46" s="1"/>
      <c r="AG46" s="1"/>
      <c r="AH46" s="1"/>
      <c r="AI46" s="1"/>
      <c r="AJ46" s="3"/>
      <c r="AK46" s="1"/>
      <c r="AL46" s="1"/>
      <c r="AM46" s="1"/>
      <c r="AN46" s="1"/>
      <c r="AO46" s="1"/>
      <c r="AP46" s="1"/>
      <c r="AQ46" s="1"/>
      <c r="AR46" s="1"/>
      <c r="AS46" s="3"/>
      <c r="AT46" s="3"/>
      <c r="AU46" s="3"/>
      <c r="AV46" s="3"/>
      <c r="AW46" s="1"/>
      <c r="AX46" s="1"/>
      <c r="AY46" s="1"/>
      <c r="AZ46" s="1"/>
      <c r="BA46" s="1"/>
      <c r="BB46" s="1"/>
      <c r="BC46" s="1"/>
      <c r="BD46" s="1"/>
      <c r="BE46" s="1"/>
      <c r="BF46" s="1"/>
      <c r="BG46" s="1"/>
      <c r="BH46" s="1"/>
      <c r="BI46" s="1"/>
      <c r="BJ46" s="1"/>
    </row>
    <row r="47" spans="1:62" ht="18" thickBot="1">
      <c r="A47" s="7"/>
      <c r="B47" s="36"/>
      <c r="C47" s="37"/>
      <c r="D47" s="58">
        <f>+D45+D46</f>
        <v>0</v>
      </c>
      <c r="E47" s="1"/>
      <c r="F47" s="1"/>
      <c r="G47" s="1"/>
      <c r="K47" s="222"/>
      <c r="L47" s="188" t="s">
        <v>460</v>
      </c>
      <c r="M47" s="188" t="s">
        <v>462</v>
      </c>
      <c r="T47" t="s">
        <v>329</v>
      </c>
      <c r="V47" s="124">
        <f>+'入　力'!L158</f>
        <v>0</v>
      </c>
      <c r="W47" s="3"/>
      <c r="AG47" s="1"/>
      <c r="AH47" s="1"/>
      <c r="AI47" s="1"/>
      <c r="AJ47" s="3"/>
      <c r="AK47" s="1"/>
      <c r="AL47" s="1"/>
      <c r="AM47" s="1"/>
      <c r="AN47" s="1"/>
      <c r="AO47" s="1"/>
      <c r="AP47" s="1"/>
      <c r="AQ47" s="1"/>
      <c r="AR47" s="1"/>
      <c r="AS47" s="3"/>
      <c r="AT47" s="3"/>
      <c r="AU47" s="3"/>
      <c r="AV47" s="3"/>
      <c r="AW47" s="1"/>
      <c r="AX47" s="1"/>
      <c r="AY47" s="1"/>
      <c r="AZ47" s="1"/>
      <c r="BA47" s="1"/>
      <c r="BB47" s="1"/>
      <c r="BC47" s="1"/>
      <c r="BD47" s="1"/>
      <c r="BE47" s="1"/>
      <c r="BF47" s="1"/>
      <c r="BG47" s="1"/>
      <c r="BH47" s="1"/>
      <c r="BI47" s="1"/>
      <c r="BJ47" s="1"/>
    </row>
    <row r="48" spans="1:62">
      <c r="A48" s="7"/>
      <c r="B48" s="45" t="s">
        <v>299</v>
      </c>
      <c r="C48" s="46"/>
      <c r="D48" s="47">
        <v>3500</v>
      </c>
      <c r="E48" s="1"/>
      <c r="F48" s="1"/>
      <c r="G48" s="1"/>
      <c r="H48" t="s">
        <v>590</v>
      </c>
      <c r="J48">
        <f>IF(I46&lt;=580000,1,0)</f>
        <v>1</v>
      </c>
      <c r="K48" s="191">
        <f>+J48*0</f>
        <v>0</v>
      </c>
      <c r="L48" s="191">
        <f>+J48*0</f>
        <v>0</v>
      </c>
      <c r="M48" s="191">
        <f>+J48*0</f>
        <v>0</v>
      </c>
      <c r="O48" s="89"/>
      <c r="P48" s="89"/>
      <c r="T48" t="s">
        <v>339</v>
      </c>
      <c r="V48" s="124">
        <f>+'入　力'!L159</f>
        <v>0</v>
      </c>
      <c r="W48" s="3"/>
      <c r="AG48" s="3"/>
      <c r="AH48" s="3"/>
      <c r="AI48" s="3"/>
      <c r="AJ48" s="3"/>
      <c r="AK48" s="3"/>
      <c r="AQ48" s="1"/>
      <c r="AR48" s="1"/>
      <c r="AS48" s="3"/>
      <c r="AT48" s="3"/>
      <c r="AU48" s="3"/>
      <c r="AV48" s="3"/>
      <c r="AW48" s="1"/>
      <c r="AX48" s="1"/>
      <c r="AY48" s="1"/>
      <c r="AZ48" s="1"/>
      <c r="BA48" s="1"/>
      <c r="BB48" s="1"/>
      <c r="BC48" s="1"/>
      <c r="BD48" s="1"/>
      <c r="BE48" s="1"/>
      <c r="BF48" s="1"/>
      <c r="BG48" s="1"/>
      <c r="BH48" s="1"/>
      <c r="BI48" s="1"/>
      <c r="BJ48" s="1"/>
    </row>
    <row r="49" spans="1:62" ht="18" thickBot="1">
      <c r="A49" s="7"/>
      <c r="B49" s="49"/>
      <c r="C49" t="s">
        <v>217</v>
      </c>
      <c r="D49" s="44">
        <f>IF(J178&gt;=1,-D48,0)</f>
        <v>-3500</v>
      </c>
      <c r="E49" s="1"/>
      <c r="H49" t="s">
        <v>464</v>
      </c>
      <c r="J49">
        <f>IF(AND(580000&lt;$I$46,$I$46&lt;=950000),1,0)</f>
        <v>0</v>
      </c>
      <c r="K49" s="50">
        <f>IF(+J49&gt;0,IF(D15&lt;=9000000,330000,0),0)</f>
        <v>0</v>
      </c>
      <c r="L49" s="50">
        <f>IF(+J49&gt;0,IF(AND(D15&gt;9000000,D15&lt;=9500000),220000,0),0)</f>
        <v>0</v>
      </c>
      <c r="M49" s="50">
        <f>IF(+J49&gt;0,IF(AND(D15&gt;9500000,D15&lt;=10000000),110000,0),0)</f>
        <v>0</v>
      </c>
      <c r="T49" t="s">
        <v>330</v>
      </c>
      <c r="V49" s="14">
        <f>MAX(0,(+V47+V48-2000)*(90%-shotoku!E51*1.021))</f>
        <v>0</v>
      </c>
      <c r="W49" s="3"/>
      <c r="AG49" s="3"/>
      <c r="AH49" s="3"/>
      <c r="AI49" s="3"/>
      <c r="AJ49" s="3"/>
      <c r="AK49" s="3"/>
      <c r="AQ49" s="1"/>
      <c r="AR49" s="1"/>
      <c r="AS49" s="3"/>
      <c r="AT49" s="3"/>
      <c r="AU49" s="3"/>
      <c r="AV49" s="3"/>
      <c r="AW49" s="1"/>
      <c r="AX49" s="1"/>
      <c r="AY49" s="1"/>
      <c r="AZ49" s="1"/>
      <c r="BA49" s="1"/>
      <c r="BB49" s="1"/>
      <c r="BC49" s="1"/>
      <c r="BD49" s="1"/>
      <c r="BE49" s="1"/>
      <c r="BF49" s="1"/>
      <c r="BG49" s="1"/>
      <c r="BH49" s="1"/>
      <c r="BI49" s="1"/>
      <c r="BJ49" s="1"/>
    </row>
    <row r="50" spans="1:62" ht="18" thickBot="1">
      <c r="A50" s="7"/>
      <c r="B50" s="53"/>
      <c r="C50" s="55"/>
      <c r="D50" s="127">
        <f>+D48+D49</f>
        <v>0</v>
      </c>
      <c r="E50" s="1"/>
      <c r="H50" t="s">
        <v>465</v>
      </c>
      <c r="J50">
        <f>IF(AND(950000&lt;$I$46,$I$46&lt;=1000000),1,0)</f>
        <v>0</v>
      </c>
      <c r="K50" s="50">
        <f>IF(+J50&gt;0,IF(D15&lt;=9000000,330000,0),0)</f>
        <v>0</v>
      </c>
      <c r="L50" s="50">
        <f>IF(+J50&gt;0,IF(AND(D15&gt;9000000,D15&lt;=9500000),220000,0),0)</f>
        <v>0</v>
      </c>
      <c r="M50" s="50">
        <f>IF(+J50&gt;0,IF(AND(D15&gt;9500000,D15&lt;=10000000),110000,0),0)</f>
        <v>0</v>
      </c>
      <c r="T50" t="s">
        <v>331</v>
      </c>
      <c r="V50" s="71">
        <f>+D45+D55</f>
        <v>0</v>
      </c>
      <c r="AG50" s="3"/>
      <c r="AH50" s="3"/>
      <c r="AI50" s="3"/>
      <c r="AJ50" s="3"/>
      <c r="AK50" s="3"/>
      <c r="AQ50" s="1"/>
      <c r="AR50" s="1"/>
      <c r="AS50" s="3"/>
      <c r="AT50" s="3"/>
      <c r="AU50" s="3"/>
      <c r="AV50" s="3"/>
      <c r="AW50" s="1"/>
      <c r="AX50" s="1"/>
      <c r="AY50" s="1"/>
      <c r="AZ50" s="1"/>
      <c r="BA50" s="1"/>
      <c r="BB50" s="1"/>
      <c r="BC50" s="1"/>
      <c r="BD50" s="1"/>
      <c r="BE50" s="1"/>
      <c r="BF50" s="1"/>
      <c r="BG50" s="1"/>
      <c r="BH50" s="1"/>
      <c r="BI50" s="1"/>
      <c r="BJ50" s="1"/>
    </row>
    <row r="51" spans="1:62">
      <c r="A51" s="8"/>
      <c r="E51" s="1"/>
      <c r="H51" t="s">
        <v>466</v>
      </c>
      <c r="J51">
        <f>IF(AND(1000000&lt;$I$46,$I$46&lt;=1050000),1,0)</f>
        <v>0</v>
      </c>
      <c r="K51" s="50">
        <f>IF(+J51&gt;0,IF(D15&lt;=9000000,310000,0),0)</f>
        <v>0</v>
      </c>
      <c r="L51" s="50">
        <f>IF(+J51&gt;0,IF(AND(D15&gt;9000000,D15&lt;=9500000),210000,0),0)</f>
        <v>0</v>
      </c>
      <c r="M51" s="50">
        <f>IF(+J51&gt;0,IF(AND(D15&gt;9500000,D15&lt;=10000000),110000,0),0)</f>
        <v>0</v>
      </c>
      <c r="T51" t="s">
        <v>452</v>
      </c>
      <c r="V51" s="15">
        <f>+V50*20%</f>
        <v>0</v>
      </c>
      <c r="AG51" s="3"/>
      <c r="AH51" s="3"/>
      <c r="AI51" s="3"/>
      <c r="AJ51" s="3"/>
      <c r="AK51" s="3"/>
      <c r="AL51" s="1"/>
      <c r="AM51" s="1"/>
      <c r="AN51" s="1"/>
      <c r="AO51" s="1"/>
      <c r="AP51" s="1"/>
      <c r="AQ51" s="1"/>
      <c r="AR51" s="1"/>
      <c r="AS51" s="3"/>
      <c r="AT51" s="3"/>
      <c r="AU51" s="3"/>
      <c r="AV51" s="3"/>
      <c r="AW51" s="1"/>
      <c r="AX51" s="1"/>
      <c r="AY51" s="1"/>
      <c r="AZ51" s="1"/>
      <c r="BA51" s="1"/>
      <c r="BB51" s="1"/>
      <c r="BC51" s="1"/>
      <c r="BD51" s="1"/>
      <c r="BE51" s="1"/>
      <c r="BF51" s="1"/>
      <c r="BG51" s="1"/>
      <c r="BH51" s="1"/>
      <c r="BI51" s="1"/>
      <c r="BJ51" s="1"/>
    </row>
    <row r="52" spans="1:62" ht="18" thickBot="1">
      <c r="A52" s="8"/>
      <c r="E52" s="1"/>
      <c r="H52" t="s">
        <v>467</v>
      </c>
      <c r="J52">
        <f>IF(AND(1050000&lt;$I$46,$I$46&lt;=1100000),1,0)</f>
        <v>0</v>
      </c>
      <c r="K52" s="50">
        <f>IF(+J52&gt;0,IF(D15&lt;=9000000,260000,0),0)</f>
        <v>0</v>
      </c>
      <c r="L52" s="50">
        <f>IF(+J52&gt;0,IF(AND(D15&gt;9000000,D15&lt;=9500000),180000,0),0)</f>
        <v>0</v>
      </c>
      <c r="M52" s="50">
        <f>IF(+J52&gt;0,IF(AND(D15&gt;9500000,D15&lt;=10000000),90000,0),0)</f>
        <v>0</v>
      </c>
      <c r="S52" s="103" t="s">
        <v>332</v>
      </c>
      <c r="T52" t="s">
        <v>62</v>
      </c>
      <c r="V52" s="159">
        <f>MIN(V51,V49)</f>
        <v>0</v>
      </c>
      <c r="AG52" s="3"/>
      <c r="AH52" s="3"/>
      <c r="AI52" s="3"/>
      <c r="AJ52" s="3"/>
      <c r="AK52" s="3"/>
      <c r="AL52" s="1"/>
      <c r="AM52" s="1"/>
      <c r="AN52" s="1"/>
      <c r="AO52" s="1"/>
      <c r="AP52" s="1"/>
      <c r="AQ52" s="1"/>
      <c r="AR52" s="1"/>
      <c r="AS52" s="3"/>
      <c r="AT52" s="3"/>
      <c r="AU52" s="3"/>
      <c r="AV52" s="3"/>
      <c r="AW52" s="1"/>
      <c r="AX52" s="1"/>
      <c r="AY52" s="1"/>
      <c r="AZ52" s="1"/>
      <c r="BA52" s="1"/>
      <c r="BB52" s="1"/>
      <c r="BC52" s="1"/>
      <c r="BD52" s="1"/>
      <c r="BE52" s="1"/>
      <c r="BF52" s="1"/>
      <c r="BG52" s="1"/>
      <c r="BH52" s="1"/>
      <c r="BI52" s="1"/>
      <c r="BJ52" s="1"/>
    </row>
    <row r="53" spans="1:62" ht="18" thickBot="1">
      <c r="A53" s="3"/>
      <c r="B53" s="3" t="s">
        <v>84</v>
      </c>
      <c r="C53" s="3"/>
      <c r="D53" s="3">
        <f>+D29</f>
        <v>0</v>
      </c>
      <c r="E53" s="1"/>
      <c r="H53" t="s">
        <v>468</v>
      </c>
      <c r="J53">
        <f>IF(AND(1100000&lt;$I$46,$I$46&lt;=1150000),1,0)</f>
        <v>0</v>
      </c>
      <c r="K53" s="50">
        <f>IF(+J53&gt;0,IF(D15&lt;=9000000,210000,0),0)</f>
        <v>0</v>
      </c>
      <c r="L53" s="50">
        <f>IF(+J53&gt;0,IF(AND(D15&gt;9000000,D15&lt;=9500000),140000,0),0)</f>
        <v>0</v>
      </c>
      <c r="M53" s="50">
        <f>IF(+J53&gt;0,IF(AND(D15&gt;9500000,D15&lt;=10000000),70000,0),0)</f>
        <v>0</v>
      </c>
      <c r="S53" s="103" t="s">
        <v>333</v>
      </c>
      <c r="T53" t="s">
        <v>334</v>
      </c>
      <c r="V53" s="67">
        <f>+V46+V52</f>
        <v>0</v>
      </c>
      <c r="Z53" t="s">
        <v>145</v>
      </c>
      <c r="AG53" s="3"/>
      <c r="AH53" s="3"/>
      <c r="AI53" s="3"/>
      <c r="AJ53" s="3"/>
      <c r="AK53" s="3"/>
      <c r="AL53" s="1"/>
      <c r="AM53" s="1"/>
      <c r="AN53" s="1"/>
      <c r="AO53" s="1"/>
      <c r="AP53" s="1"/>
      <c r="AQ53" s="1"/>
      <c r="AR53" s="1"/>
      <c r="AS53" s="3"/>
      <c r="AT53" s="3"/>
      <c r="AU53" s="3"/>
      <c r="AV53" s="3"/>
      <c r="AW53" s="3"/>
      <c r="AX53" s="1"/>
      <c r="AY53" s="1"/>
      <c r="AZ53" s="1"/>
      <c r="BA53" s="1"/>
      <c r="BB53" s="1"/>
      <c r="BC53" s="1"/>
      <c r="BD53" s="1"/>
      <c r="BE53" s="1"/>
      <c r="BF53" s="1"/>
      <c r="BG53" s="1"/>
      <c r="BH53" s="1"/>
      <c r="BI53" s="1"/>
      <c r="BJ53" s="1"/>
    </row>
    <row r="54" spans="1:62">
      <c r="A54" s="3"/>
      <c r="B54" s="38" t="s">
        <v>9</v>
      </c>
      <c r="C54" s="39"/>
      <c r="D54" s="40" t="s">
        <v>72</v>
      </c>
      <c r="E54" s="1"/>
      <c r="H54" t="s">
        <v>469</v>
      </c>
      <c r="J54">
        <f>IF(AND(1150000&lt;$I$46,$I$46&lt;=1200000),1,0)</f>
        <v>0</v>
      </c>
      <c r="K54" s="50">
        <f>IF(+J54&gt;0,IF(D15&lt;=9000000,160000,0),0)</f>
        <v>0</v>
      </c>
      <c r="L54" s="50">
        <f>IF(+J54&gt;0,IF(AND(D15&gt;9000000,D15&lt;=9500000),110000,0),0)</f>
        <v>0</v>
      </c>
      <c r="M54" s="50">
        <f>IF(+J54&gt;0,IF(AND(D15&gt;9500000,D15&lt;=10000000),60000,0),0)</f>
        <v>0</v>
      </c>
      <c r="AG54" s="3"/>
      <c r="AH54" s="3"/>
      <c r="AI54" s="3"/>
      <c r="AJ54" s="3"/>
      <c r="AK54" s="3"/>
      <c r="AL54" s="1"/>
      <c r="AM54" s="1"/>
      <c r="AN54" s="1"/>
      <c r="AO54" s="1"/>
      <c r="AP54" s="1"/>
      <c r="AQ54" s="1"/>
      <c r="AR54" s="1"/>
      <c r="AS54" s="1"/>
      <c r="AT54" s="1"/>
      <c r="AU54" s="1"/>
      <c r="AV54" s="1"/>
      <c r="AW54" s="3"/>
      <c r="AX54" s="1"/>
      <c r="AY54" s="1"/>
      <c r="AZ54" s="1"/>
      <c r="BA54" s="1"/>
      <c r="BB54" s="1"/>
      <c r="BC54" s="1"/>
      <c r="BD54" s="1"/>
      <c r="BE54" s="1"/>
      <c r="BF54" s="1"/>
      <c r="BG54" s="1"/>
      <c r="BH54" s="1"/>
      <c r="BI54" s="1"/>
      <c r="BJ54" s="1"/>
    </row>
    <row r="55" spans="1:62">
      <c r="A55" s="3"/>
      <c r="B55" s="116" t="s">
        <v>263</v>
      </c>
      <c r="C55" s="1"/>
      <c r="D55" s="44">
        <f>+D53*4%</f>
        <v>0</v>
      </c>
      <c r="E55" s="1"/>
      <c r="F55" s="1"/>
      <c r="G55" s="1"/>
      <c r="H55" t="s">
        <v>530</v>
      </c>
      <c r="J55">
        <f>IF(AND(1200000&lt;$I$46,$I$46&lt;=1250000),1,0)</f>
        <v>0</v>
      </c>
      <c r="K55" s="50">
        <f>IF(+J55&gt;0,IF(D15&lt;=9000000,110000,0),0)</f>
        <v>0</v>
      </c>
      <c r="L55" s="50">
        <f>IF(+J55&gt;0,IF(AND(D15&gt;9000000,D15&lt;=9500000),80000,0),0)</f>
        <v>0</v>
      </c>
      <c r="M55" s="50">
        <f>IF(+J55&gt;0,IF(AND(D15&gt;9500000,D15&lt;=10000000),40000,0),0)</f>
        <v>0</v>
      </c>
      <c r="AG55" s="3"/>
      <c r="AH55" s="3"/>
      <c r="AI55" s="3"/>
      <c r="AJ55" s="3"/>
      <c r="AK55" s="3"/>
      <c r="AQ55" s="1"/>
      <c r="AR55" s="1"/>
      <c r="AS55" s="1"/>
      <c r="AT55" s="1"/>
      <c r="AU55" s="1"/>
      <c r="AV55" s="1"/>
      <c r="AW55" s="3"/>
      <c r="AX55" s="1"/>
      <c r="AY55" s="1"/>
      <c r="AZ55" s="1"/>
      <c r="BA55" s="1"/>
      <c r="BB55" s="1"/>
      <c r="BC55" s="1"/>
      <c r="BD55" s="1"/>
      <c r="BE55" s="1"/>
      <c r="BF55" s="1"/>
      <c r="BG55" s="1"/>
      <c r="BH55" s="1"/>
      <c r="BI55" s="1"/>
      <c r="BJ55" s="1"/>
    </row>
    <row r="56" spans="1:62" ht="18" thickBot="1">
      <c r="A56" s="7"/>
      <c r="B56" s="49"/>
      <c r="C56" t="s">
        <v>291</v>
      </c>
      <c r="D56" s="44">
        <f>IF(J178&gt;=1,-D55,IF(J180&gt;=1,-D55,0))</f>
        <v>0</v>
      </c>
      <c r="E56" s="1"/>
      <c r="F56" s="1"/>
      <c r="G56" s="1"/>
      <c r="H56" t="s">
        <v>531</v>
      </c>
      <c r="J56">
        <f>IF(AND(1250000&lt;$I$46,$I$46&lt;=1300000),1,0)</f>
        <v>0</v>
      </c>
      <c r="K56" s="50">
        <f>IF(+J56&gt;0,IF(D15&lt;=9000000,60000,0),0)</f>
        <v>0</v>
      </c>
      <c r="L56" s="50">
        <f>IF(+J56&gt;0,IF(AND(D15&gt;9000000,D15&lt;=9500000),40000,0),0)</f>
        <v>0</v>
      </c>
      <c r="M56" s="50">
        <f>IF(+J56&gt;0,IF(AND(D15&gt;9500000,D15&lt;=10000000),20000,0),0)</f>
        <v>0</v>
      </c>
      <c r="R56" s="1"/>
      <c r="U56" s="1"/>
      <c r="V56" s="1"/>
      <c r="AG56" s="3"/>
      <c r="AH56" s="3"/>
      <c r="AI56" s="3"/>
      <c r="AJ56" s="3"/>
      <c r="AK56" s="3"/>
      <c r="AQ56" s="1"/>
      <c r="AR56" s="1"/>
      <c r="AS56" s="1"/>
      <c r="AT56" s="1"/>
      <c r="AU56" s="1"/>
      <c r="AV56" s="1"/>
      <c r="AW56" s="3"/>
      <c r="AX56" s="1"/>
      <c r="AY56" s="1"/>
      <c r="AZ56" s="1"/>
      <c r="BA56" s="1"/>
      <c r="BB56" s="1"/>
      <c r="BC56" s="1"/>
      <c r="BD56" s="1"/>
      <c r="BE56" s="1"/>
      <c r="BF56" s="1"/>
      <c r="BG56" s="1"/>
      <c r="BH56" s="1"/>
      <c r="BI56" s="1"/>
      <c r="BJ56" s="1"/>
    </row>
    <row r="57" spans="1:62" ht="18" thickBot="1">
      <c r="A57" s="7"/>
      <c r="B57" s="36"/>
      <c r="C57" s="37"/>
      <c r="D57" s="58">
        <f>+D55+D56</f>
        <v>0</v>
      </c>
      <c r="E57" s="1"/>
      <c r="F57" s="1"/>
      <c r="G57" s="1"/>
      <c r="H57" t="s">
        <v>532</v>
      </c>
      <c r="J57">
        <f>IF(AND(1300000&lt;$I$46,$I$46&lt;=1330000),1,0)</f>
        <v>0</v>
      </c>
      <c r="K57" s="50">
        <f>IF(+J57&gt;0,IF(D15&lt;=9000000,30000,0),0)</f>
        <v>0</v>
      </c>
      <c r="L57" s="50">
        <f>IF(+J57&gt;0,IF(AND(D15&gt;9000000,D15&lt;=9500000),20000,0),0)</f>
        <v>0</v>
      </c>
      <c r="M57" s="50">
        <f>IF(+J57&gt;0,IF(AND(D15&gt;9500000,D15&lt;=10000000),10000,0),0)</f>
        <v>0</v>
      </c>
      <c r="R57" s="23" t="s">
        <v>92</v>
      </c>
      <c r="S57" s="4" t="s">
        <v>20</v>
      </c>
      <c r="T57" s="64">
        <f>+'入　力'!F89</f>
        <v>0</v>
      </c>
      <c r="V57" s="1"/>
      <c r="AG57" s="3"/>
      <c r="AH57" s="3"/>
      <c r="AI57" s="3"/>
      <c r="AJ57" s="3"/>
      <c r="AK57" s="3"/>
      <c r="AQ57" s="1"/>
      <c r="AR57" s="1"/>
      <c r="AS57" s="1"/>
      <c r="AT57" s="3"/>
      <c r="AU57" s="3"/>
      <c r="AV57" s="3"/>
      <c r="AW57" s="3"/>
      <c r="AX57" s="1"/>
      <c r="AY57" s="1"/>
      <c r="AZ57" s="1"/>
      <c r="BA57" s="1"/>
      <c r="BB57" s="1"/>
      <c r="BC57" s="1"/>
      <c r="BD57" s="1"/>
      <c r="BE57" s="1"/>
      <c r="BF57" s="1"/>
      <c r="BG57" s="1"/>
      <c r="BH57" s="1"/>
      <c r="BI57" s="1"/>
      <c r="BJ57" s="1"/>
    </row>
    <row r="58" spans="1:62" ht="18" thickBot="1">
      <c r="A58" s="7"/>
      <c r="B58" s="45" t="s">
        <v>299</v>
      </c>
      <c r="C58" s="46"/>
      <c r="D58" s="47">
        <v>1500</v>
      </c>
      <c r="E58" s="1"/>
      <c r="F58" s="1"/>
      <c r="G58" s="1"/>
      <c r="H58" t="s">
        <v>533</v>
      </c>
      <c r="J58">
        <f>IF(1330000&lt;$I$46,1,0)</f>
        <v>0</v>
      </c>
      <c r="K58" s="54">
        <f>+J58*0</f>
        <v>0</v>
      </c>
      <c r="L58" s="54">
        <f>+J58*0</f>
        <v>0</v>
      </c>
      <c r="M58" s="54">
        <f>+J58*0</f>
        <v>0</v>
      </c>
      <c r="R58" s="1"/>
      <c r="S58" s="2" t="s">
        <v>16</v>
      </c>
      <c r="T58" s="64">
        <f>+'入　力'!F90</f>
        <v>0</v>
      </c>
      <c r="V58" s="1"/>
      <c r="AG58" s="3"/>
      <c r="AH58" s="3"/>
      <c r="AI58" s="3"/>
      <c r="AJ58" s="3"/>
      <c r="AK58" s="3"/>
      <c r="AQ58" s="1"/>
      <c r="AR58" s="1"/>
      <c r="AS58" s="1"/>
      <c r="AT58" s="3"/>
      <c r="AU58" s="3"/>
      <c r="AV58" s="3"/>
      <c r="AW58" s="3"/>
      <c r="AX58" s="1"/>
      <c r="AY58" s="1"/>
      <c r="AZ58" s="1"/>
      <c r="BA58" s="1"/>
      <c r="BB58" s="1"/>
      <c r="BC58" s="1"/>
      <c r="BD58" s="1"/>
      <c r="BE58" s="1"/>
      <c r="BF58" s="1"/>
      <c r="BG58" s="1"/>
      <c r="BH58" s="1"/>
      <c r="BI58" s="1"/>
      <c r="BJ58" s="1"/>
    </row>
    <row r="59" spans="1:62" ht="18" thickBot="1">
      <c r="A59" s="7"/>
      <c r="B59" s="49"/>
      <c r="C59" t="s">
        <v>217</v>
      </c>
      <c r="D59" s="52">
        <f>IF(J178&gt;=1,-D58,0)</f>
        <v>-1500</v>
      </c>
      <c r="E59" s="1"/>
      <c r="F59" s="1"/>
      <c r="G59" s="1"/>
      <c r="H59" s="1"/>
      <c r="J59">
        <f>IF(760000&lt;=$I$46,1,0)</f>
        <v>0</v>
      </c>
      <c r="K59" s="50">
        <f>SUM(K47:K58)</f>
        <v>0</v>
      </c>
      <c r="L59" s="50">
        <f>SUM(L47:L58)</f>
        <v>0</v>
      </c>
      <c r="M59" s="50">
        <f>SUM(M47:M58)</f>
        <v>0</v>
      </c>
      <c r="R59" s="1"/>
      <c r="S59" s="2" t="s">
        <v>22</v>
      </c>
      <c r="T59" s="10">
        <f>+T57-T58</f>
        <v>0</v>
      </c>
      <c r="U59" s="59"/>
      <c r="V59" s="1"/>
      <c r="W59" s="3"/>
      <c r="AG59" s="3"/>
      <c r="AH59" s="3"/>
      <c r="AI59" s="3"/>
      <c r="AJ59" s="3"/>
      <c r="AK59" s="3"/>
      <c r="AQ59" s="1"/>
      <c r="AR59" s="1"/>
      <c r="AS59" s="3"/>
      <c r="AT59" s="3"/>
      <c r="AU59" s="3"/>
      <c r="AV59" s="3"/>
      <c r="AW59" s="3"/>
      <c r="AX59" s="1"/>
      <c r="AY59" s="1"/>
      <c r="AZ59" s="1"/>
      <c r="BA59" s="1"/>
      <c r="BB59" s="1"/>
      <c r="BC59" s="1"/>
      <c r="BD59" s="1"/>
      <c r="BE59" s="1"/>
      <c r="BF59" s="1"/>
      <c r="BG59" s="1"/>
      <c r="BH59" s="1"/>
      <c r="BI59" s="1"/>
      <c r="BJ59" s="1"/>
    </row>
    <row r="60" spans="1:62" ht="18" thickBot="1">
      <c r="A60" s="7"/>
      <c r="B60" s="53"/>
      <c r="C60" s="55"/>
      <c r="D60" s="127">
        <f>+D58+D59</f>
        <v>0</v>
      </c>
      <c r="E60" s="1"/>
      <c r="F60" s="1"/>
      <c r="G60" s="1"/>
      <c r="J60" s="103" t="s">
        <v>470</v>
      </c>
      <c r="K60" s="135">
        <f>IF(J32&gt;0,0,SUM(K59:M59))</f>
        <v>0</v>
      </c>
      <c r="L60" s="89"/>
      <c r="N60" s="89"/>
      <c r="R60" s="1"/>
      <c r="T60" s="1"/>
      <c r="W60" s="3"/>
      <c r="AG60" s="3"/>
      <c r="AH60" s="3"/>
      <c r="AI60" s="3"/>
      <c r="AJ60" s="3"/>
      <c r="AK60" s="3"/>
      <c r="AQ60" s="1"/>
      <c r="AR60" s="1"/>
      <c r="AS60" s="3"/>
      <c r="AT60" s="3"/>
      <c r="AU60" s="3"/>
      <c r="AV60" s="3"/>
      <c r="AW60" s="3"/>
      <c r="AX60" s="1"/>
      <c r="AY60" s="1"/>
      <c r="AZ60" s="1"/>
      <c r="BA60" s="1"/>
      <c r="BB60" s="1"/>
      <c r="BC60" s="1"/>
      <c r="BD60" s="1"/>
      <c r="BE60" s="1"/>
      <c r="BF60" s="1"/>
      <c r="BG60" s="1"/>
      <c r="BH60" s="1"/>
      <c r="BI60" s="1"/>
      <c r="BJ60" s="1"/>
    </row>
    <row r="61" spans="1:62">
      <c r="A61" s="7"/>
      <c r="B61" s="138"/>
      <c r="C61" s="138"/>
      <c r="D61" s="3"/>
      <c r="E61" s="1"/>
      <c r="F61" s="1"/>
      <c r="G61" s="1"/>
      <c r="J61" t="s">
        <v>351</v>
      </c>
      <c r="K61" s="89">
        <f>+shotoku!K61</f>
        <v>0</v>
      </c>
      <c r="M61" s="89"/>
      <c r="R61" s="1"/>
      <c r="S61" s="4" t="s">
        <v>66</v>
      </c>
      <c r="U61" s="4" t="s">
        <v>87</v>
      </c>
      <c r="V61" s="4" t="s">
        <v>88</v>
      </c>
      <c r="W61" s="3"/>
      <c r="AG61" s="3"/>
      <c r="AH61" s="3"/>
      <c r="AI61" s="3"/>
      <c r="AJ61" s="3"/>
      <c r="AK61" s="3"/>
      <c r="AQ61" s="1"/>
      <c r="AR61" s="1"/>
      <c r="AS61" s="3"/>
      <c r="AT61" s="3"/>
      <c r="AU61" s="3"/>
      <c r="AV61" s="3"/>
      <c r="AW61" s="3"/>
      <c r="AX61" s="1"/>
      <c r="AY61" s="1"/>
      <c r="AZ61" s="1"/>
      <c r="BA61" s="1"/>
      <c r="BB61" s="1"/>
      <c r="BC61" s="1"/>
      <c r="BD61" s="1"/>
      <c r="BE61" s="1"/>
      <c r="BF61" s="1"/>
      <c r="BG61" s="1"/>
      <c r="BH61" s="1"/>
      <c r="BI61" s="1"/>
      <c r="BJ61" s="1"/>
    </row>
    <row r="62" spans="1:62">
      <c r="A62" s="7"/>
      <c r="F62" s="1"/>
      <c r="G62" s="1"/>
      <c r="H62" s="22" t="s">
        <v>271</v>
      </c>
      <c r="R62" s="1"/>
      <c r="S62" s="4" t="s">
        <v>67</v>
      </c>
      <c r="T62" s="14">
        <f>IF(T59&gt;0,IF(+D29&gt;0,IF(+D29&lt;=10000000,D29,0),0),0)</f>
        <v>0</v>
      </c>
      <c r="U62" s="10">
        <f>ROUNDUP(IF(T62&gt;0,+T59*1.6%,0),0)</f>
        <v>0</v>
      </c>
      <c r="V62" s="10">
        <f>ROUNDUP(IF(T62&gt;0,T59*1.2%,0),0)</f>
        <v>0</v>
      </c>
      <c r="W62" s="3"/>
      <c r="AG62" s="3"/>
      <c r="AH62" s="3"/>
      <c r="AI62" s="3"/>
      <c r="AJ62" s="3"/>
      <c r="AK62" s="3"/>
      <c r="AL62" s="1"/>
      <c r="AM62" s="1"/>
      <c r="AN62" s="1"/>
      <c r="AO62" s="1"/>
      <c r="AP62" s="1"/>
      <c r="AQ62" s="1"/>
      <c r="AR62" s="1"/>
      <c r="AS62" s="3"/>
      <c r="AT62" s="3"/>
      <c r="AU62" s="3"/>
      <c r="AV62" s="3"/>
      <c r="AW62" s="3"/>
      <c r="AX62" s="1"/>
      <c r="AY62" s="1"/>
      <c r="AZ62" s="1"/>
      <c r="BA62" s="1"/>
      <c r="BB62" s="1"/>
      <c r="BC62" s="1"/>
      <c r="BD62" s="1"/>
      <c r="BE62" s="1"/>
      <c r="BF62" s="1"/>
      <c r="BG62" s="1"/>
      <c r="BH62" s="1"/>
      <c r="BI62" s="1"/>
      <c r="BJ62" s="1"/>
    </row>
    <row r="63" spans="1:62" ht="18" thickBot="1">
      <c r="F63" s="1"/>
      <c r="G63" s="1"/>
      <c r="M63" t="s">
        <v>264</v>
      </c>
      <c r="R63" s="1"/>
      <c r="S63" s="4" t="s">
        <v>68</v>
      </c>
      <c r="T63" s="10">
        <f>IF(T59&gt;0,IF(D29&gt;0,IF(+D29&gt;10000000,D29,""),0),0)</f>
        <v>0</v>
      </c>
      <c r="U63" s="57">
        <f>ROUNDUP(IF(T63&gt;0,+IF(T59&lt;=T63-10000000,T59*0.8%,T59*1.6%-(T63-10000000)*0.8%),0),0)</f>
        <v>0</v>
      </c>
      <c r="V63" s="57">
        <f>ROUNDUP(IF(T63&gt;0,+IF(T59&lt;=T63-10000000,T59*0.6%,T59*1.2%-(T63-10000000)*0.6%),0),0)</f>
        <v>0</v>
      </c>
      <c r="W63" s="3"/>
      <c r="AG63" s="3"/>
      <c r="AH63" s="3"/>
      <c r="AI63" s="3"/>
      <c r="AJ63" s="3"/>
      <c r="AK63" s="3"/>
      <c r="AL63" s="1"/>
      <c r="AM63" s="1"/>
      <c r="AN63" s="1"/>
      <c r="AO63" s="1"/>
      <c r="AP63" s="1"/>
      <c r="AQ63" s="1"/>
      <c r="AR63" s="1"/>
      <c r="AS63" s="3"/>
      <c r="AT63" s="3"/>
      <c r="AU63" s="3"/>
      <c r="AV63" s="3"/>
      <c r="AW63" s="3"/>
      <c r="AX63" s="1"/>
      <c r="AY63" s="1"/>
      <c r="AZ63" s="1"/>
      <c r="BA63" s="1"/>
      <c r="BB63" s="1"/>
      <c r="BC63" s="1"/>
      <c r="BD63" s="1"/>
      <c r="BE63" s="1"/>
      <c r="BF63" s="1"/>
      <c r="BG63" s="1"/>
      <c r="BH63" s="1"/>
      <c r="BI63" s="1"/>
      <c r="BJ63" s="1"/>
    </row>
    <row r="64" spans="1:62" ht="18" thickBot="1">
      <c r="F64" s="1"/>
      <c r="G64" s="1"/>
      <c r="H64" t="s">
        <v>294</v>
      </c>
      <c r="I64" s="1"/>
      <c r="J64" s="83">
        <f>+'入　力'!J48</f>
        <v>0</v>
      </c>
      <c r="K64">
        <v>0</v>
      </c>
      <c r="T64" s="3"/>
      <c r="U64" s="60">
        <f>SUM(U62:U63)</f>
        <v>0</v>
      </c>
      <c r="V64" s="60">
        <f>SUM(V62:V63)</f>
        <v>0</v>
      </c>
      <c r="W64" s="3"/>
      <c r="AG64" s="3"/>
      <c r="AH64" s="3"/>
      <c r="AI64" s="3"/>
      <c r="AJ64" s="3"/>
      <c r="AK64" s="3"/>
      <c r="AL64" s="1"/>
      <c r="AM64" s="1"/>
      <c r="AN64" s="1"/>
      <c r="AO64" s="1"/>
      <c r="AP64" s="1"/>
      <c r="AQ64" s="1"/>
      <c r="AR64" s="1"/>
      <c r="AS64" s="3"/>
      <c r="AT64" s="3"/>
      <c r="AU64" s="3"/>
      <c r="AV64" s="3"/>
      <c r="AW64" s="3"/>
      <c r="AX64" s="1"/>
      <c r="AY64" s="1"/>
      <c r="AZ64" s="1"/>
      <c r="BA64" s="1"/>
      <c r="BB64" s="1"/>
      <c r="BC64" s="1"/>
      <c r="BD64" s="1"/>
      <c r="BE64" s="1"/>
      <c r="BF64" s="1"/>
      <c r="BG64" s="1"/>
      <c r="BH64" s="1"/>
      <c r="BI64" s="1"/>
      <c r="BJ64" s="1"/>
    </row>
    <row r="65" spans="1:62" ht="18" thickBot="1">
      <c r="E65" s="1"/>
      <c r="F65" s="1"/>
      <c r="G65" s="1"/>
      <c r="H65" t="s">
        <v>608</v>
      </c>
      <c r="J65" s="83">
        <f>+'入　力'!J49</f>
        <v>0</v>
      </c>
      <c r="K65" s="331">
        <v>330000</v>
      </c>
      <c r="L65" s="112">
        <f>+J65*K65</f>
        <v>0</v>
      </c>
      <c r="M65" s="14">
        <f>+shotoku!L66</f>
        <v>0</v>
      </c>
      <c r="U65" t="s">
        <v>260</v>
      </c>
      <c r="V65" s="67">
        <f>+V64+U64</f>
        <v>0</v>
      </c>
      <c r="W65" s="3"/>
      <c r="AG65" s="3"/>
      <c r="AH65" s="3"/>
      <c r="AI65" s="3"/>
      <c r="AJ65" s="3"/>
      <c r="AK65" s="3"/>
      <c r="AL65" s="1"/>
      <c r="AR65" s="1"/>
      <c r="AS65" s="3"/>
      <c r="AT65" s="3"/>
      <c r="AU65" s="3"/>
      <c r="AV65" s="3"/>
      <c r="AW65" s="3"/>
      <c r="AX65" s="1"/>
      <c r="AY65" s="1"/>
      <c r="AZ65" s="1"/>
      <c r="BA65" s="1"/>
      <c r="BB65" s="1"/>
      <c r="BC65" s="1"/>
      <c r="BD65" s="1"/>
      <c r="BE65" s="1"/>
      <c r="BF65" s="1"/>
      <c r="BG65" s="1"/>
      <c r="BH65" s="1"/>
      <c r="BI65" s="1"/>
      <c r="BJ65" s="1"/>
    </row>
    <row r="66" spans="1:62">
      <c r="A66" s="3"/>
      <c r="E66" s="1"/>
      <c r="F66" s="1"/>
      <c r="G66" s="1"/>
      <c r="H66" t="s">
        <v>293</v>
      </c>
      <c r="I66" s="1"/>
      <c r="J66" s="321"/>
      <c r="M66" s="320"/>
      <c r="W66" s="3"/>
      <c r="AG66" s="3"/>
      <c r="AH66" s="3"/>
      <c r="AI66" s="3"/>
      <c r="AJ66" s="3"/>
      <c r="AK66" s="3"/>
      <c r="AL66" s="1"/>
      <c r="AR66" s="1"/>
      <c r="AS66" s="3"/>
      <c r="AT66" s="3"/>
      <c r="AU66" s="3"/>
      <c r="AV66" s="3"/>
      <c r="AW66" s="3"/>
      <c r="AX66" s="1"/>
      <c r="AY66" s="1"/>
      <c r="AZ66" s="1"/>
      <c r="BA66" s="1"/>
      <c r="BB66" s="1"/>
      <c r="BC66" s="1"/>
      <c r="BD66" s="1"/>
      <c r="BE66" s="1"/>
      <c r="BF66" s="1"/>
      <c r="BG66" s="1"/>
      <c r="BH66" s="1"/>
      <c r="BI66" s="1"/>
      <c r="BJ66" s="1"/>
    </row>
    <row r="67" spans="1:62" ht="24">
      <c r="A67" s="8"/>
      <c r="E67" s="1"/>
      <c r="F67" s="1"/>
      <c r="G67" s="1"/>
      <c r="H67" s="227" t="s">
        <v>581</v>
      </c>
      <c r="I67" s="227"/>
      <c r="J67" s="322">
        <f>+'入　力'!J51</f>
        <v>0</v>
      </c>
      <c r="K67" s="14">
        <v>450000</v>
      </c>
      <c r="L67" s="323">
        <f>+J67*K67</f>
        <v>0</v>
      </c>
      <c r="M67" s="14">
        <f>+shotoku!L68</f>
        <v>0</v>
      </c>
      <c r="R67" s="22" t="s">
        <v>245</v>
      </c>
      <c r="W67" s="3"/>
      <c r="AG67" s="3"/>
      <c r="AH67" s="3"/>
      <c r="AI67" s="3"/>
      <c r="AJ67" s="3"/>
      <c r="AK67" s="3"/>
      <c r="AL67" s="1"/>
      <c r="AR67" s="1"/>
      <c r="AS67" s="3"/>
      <c r="AT67" s="3"/>
      <c r="AU67" s="3"/>
      <c r="AV67" s="3"/>
      <c r="AW67" s="3"/>
      <c r="AX67" s="1"/>
      <c r="AY67" s="1"/>
      <c r="AZ67" s="1"/>
      <c r="BA67" s="1"/>
      <c r="BB67" s="1"/>
      <c r="BC67" s="1"/>
      <c r="BD67" s="1"/>
      <c r="BE67" s="1"/>
      <c r="BF67" s="1"/>
      <c r="BG67" s="1"/>
      <c r="BH67" s="1"/>
      <c r="BI67" s="1"/>
      <c r="BJ67" s="1"/>
    </row>
    <row r="68" spans="1:62" ht="24">
      <c r="A68" s="3"/>
      <c r="F68" s="1"/>
      <c r="G68" s="1"/>
      <c r="H68" s="227" t="s">
        <v>582</v>
      </c>
      <c r="I68" s="227"/>
      <c r="J68" s="322">
        <f>+'入　力'!J52</f>
        <v>0</v>
      </c>
      <c r="K68" s="14">
        <v>450000</v>
      </c>
      <c r="L68" s="325">
        <f t="shared" ref="L68:L75" si="0">+J68*K68</f>
        <v>0</v>
      </c>
      <c r="M68" s="14">
        <f>+shotoku!L69</f>
        <v>0</v>
      </c>
      <c r="T68" t="s">
        <v>568</v>
      </c>
      <c r="U68" s="210">
        <f>+D15</f>
        <v>0</v>
      </c>
      <c r="AG68" s="3"/>
      <c r="AH68" s="3"/>
      <c r="AI68" s="3"/>
      <c r="AJ68" s="3"/>
      <c r="AK68" s="3"/>
      <c r="AL68" s="3"/>
      <c r="AR68" s="1"/>
      <c r="AS68" s="3"/>
      <c r="AT68" s="3"/>
      <c r="AU68" s="3"/>
      <c r="AV68" s="3"/>
      <c r="AW68" s="3"/>
      <c r="AX68" s="1"/>
      <c r="AY68" s="1"/>
      <c r="AZ68" s="1"/>
      <c r="BA68" s="1"/>
      <c r="BB68" s="1"/>
      <c r="BC68" s="1"/>
      <c r="BD68" s="1"/>
      <c r="BE68" s="1"/>
      <c r="BF68" s="1"/>
      <c r="BG68" s="1"/>
      <c r="BH68" s="1"/>
      <c r="BI68" s="1"/>
      <c r="BJ68" s="1"/>
    </row>
    <row r="69" spans="1:62" ht="24">
      <c r="A69" s="3"/>
      <c r="E69" s="1"/>
      <c r="F69" s="1"/>
      <c r="G69" s="1"/>
      <c r="H69" s="227" t="s">
        <v>583</v>
      </c>
      <c r="I69" s="227"/>
      <c r="J69" s="322">
        <f>+'入　力'!J53</f>
        <v>0</v>
      </c>
      <c r="K69" s="14">
        <v>450000</v>
      </c>
      <c r="L69" s="323">
        <f t="shared" si="0"/>
        <v>0</v>
      </c>
      <c r="M69" s="14">
        <f>+shotoku!L70</f>
        <v>0</v>
      </c>
      <c r="AG69" s="3"/>
      <c r="AH69" s="3"/>
      <c r="AI69" s="3"/>
      <c r="AJ69" s="3"/>
      <c r="AK69" s="3"/>
      <c r="AL69" s="3"/>
      <c r="AR69" s="1"/>
      <c r="AS69" s="3"/>
      <c r="AT69" s="3"/>
      <c r="AU69" s="3"/>
      <c r="AV69" s="3"/>
      <c r="AW69" s="3"/>
      <c r="AX69" s="1"/>
      <c r="AY69" s="1"/>
      <c r="AZ69" s="1"/>
      <c r="BA69" s="1"/>
      <c r="BB69" s="1"/>
      <c r="BC69" s="1"/>
      <c r="BD69" s="1"/>
      <c r="BE69" s="1"/>
      <c r="BF69" s="1"/>
      <c r="BG69" s="1"/>
      <c r="BH69" s="1"/>
      <c r="BI69" s="1"/>
      <c r="BJ69" s="1"/>
    </row>
    <row r="70" spans="1:62" ht="24">
      <c r="A70" s="7"/>
      <c r="E70" s="1"/>
      <c r="F70" s="1"/>
      <c r="G70" s="1"/>
      <c r="H70" s="227" t="s">
        <v>584</v>
      </c>
      <c r="I70" s="227"/>
      <c r="J70" s="322">
        <f>+'入　力'!J54</f>
        <v>0</v>
      </c>
      <c r="K70" s="14">
        <v>410000</v>
      </c>
      <c r="L70" s="323">
        <f t="shared" si="0"/>
        <v>0</v>
      </c>
      <c r="M70" s="14">
        <f>+shotoku!L71</f>
        <v>0</v>
      </c>
      <c r="T70" t="s">
        <v>626</v>
      </c>
      <c r="W70" s="3"/>
      <c r="AG70" s="3"/>
      <c r="AH70" s="3"/>
      <c r="AI70" s="3"/>
      <c r="AJ70" s="3"/>
      <c r="AK70" s="3"/>
      <c r="AL70" s="1"/>
      <c r="AM70" s="1"/>
      <c r="AN70" s="1"/>
      <c r="AO70" s="1"/>
      <c r="AP70" s="1"/>
      <c r="AQ70" s="1"/>
      <c r="AR70" s="1"/>
      <c r="AS70" s="1"/>
      <c r="AT70" s="3"/>
      <c r="AU70" s="3"/>
      <c r="AV70" s="3"/>
      <c r="AW70" s="3"/>
      <c r="AX70" s="1"/>
      <c r="AY70" s="1"/>
      <c r="AZ70" s="1"/>
      <c r="BA70" s="1"/>
      <c r="BB70" s="1"/>
      <c r="BC70" s="1"/>
      <c r="BD70" s="1"/>
      <c r="BE70" s="1"/>
      <c r="BF70" s="1"/>
      <c r="BG70" s="1"/>
      <c r="BH70" s="1"/>
      <c r="BI70" s="1"/>
      <c r="BJ70" s="1"/>
    </row>
    <row r="71" spans="1:62" ht="24">
      <c r="A71" s="3"/>
      <c r="E71" s="1"/>
      <c r="F71" s="1"/>
      <c r="G71" s="1"/>
      <c r="H71" s="227" t="s">
        <v>585</v>
      </c>
      <c r="I71" s="227"/>
      <c r="J71" s="322">
        <f>+'入　力'!J55</f>
        <v>0</v>
      </c>
      <c r="K71" s="14">
        <v>310000</v>
      </c>
      <c r="L71" s="323">
        <f t="shared" si="0"/>
        <v>0</v>
      </c>
      <c r="M71" s="14">
        <f>+shotoku!L72</f>
        <v>0</v>
      </c>
      <c r="S71" s="103" t="s">
        <v>239</v>
      </c>
      <c r="T71" t="s">
        <v>247</v>
      </c>
      <c r="V71" s="126">
        <f>+shotoku!AA21+shotoku!AA19+shotoku!AA28</f>
        <v>0</v>
      </c>
      <c r="W71" s="3"/>
      <c r="X71" s="3"/>
      <c r="Y71" s="1"/>
      <c r="Z71" s="1"/>
      <c r="AA71" s="1"/>
      <c r="AB71" s="1"/>
      <c r="AC71" s="1"/>
      <c r="AD71" s="1"/>
      <c r="AE71" s="1"/>
      <c r="AF71" s="1"/>
      <c r="AG71" s="1"/>
      <c r="AH71" s="1"/>
      <c r="AI71" s="1"/>
      <c r="AJ71" s="3"/>
      <c r="AK71" s="3"/>
      <c r="AL71" s="1"/>
      <c r="AM71" s="1"/>
      <c r="AN71" s="1"/>
      <c r="AO71" s="1"/>
      <c r="AP71" s="1"/>
      <c r="AQ71" s="1"/>
      <c r="AR71" s="1"/>
      <c r="AS71" s="1"/>
      <c r="AT71" s="3"/>
      <c r="AU71" s="3"/>
      <c r="AV71" s="3"/>
      <c r="AW71" s="3"/>
      <c r="AX71" s="1"/>
      <c r="AY71" s="1"/>
      <c r="AZ71" s="1"/>
      <c r="BA71" s="1"/>
      <c r="BB71" s="1"/>
      <c r="BC71" s="1"/>
      <c r="BD71" s="1"/>
      <c r="BE71" s="1"/>
      <c r="BF71" s="1"/>
      <c r="BG71" s="1"/>
      <c r="BH71" s="1"/>
      <c r="BI71" s="1"/>
      <c r="BJ71" s="1"/>
    </row>
    <row r="72" spans="1:62" ht="24">
      <c r="A72" s="3"/>
      <c r="E72" s="1"/>
      <c r="F72" s="1"/>
      <c r="G72" s="1"/>
      <c r="H72" s="227" t="s">
        <v>586</v>
      </c>
      <c r="I72" s="227"/>
      <c r="J72" s="322">
        <f>+'入　力'!J56</f>
        <v>0</v>
      </c>
      <c r="K72" s="14">
        <v>210000</v>
      </c>
      <c r="L72" s="323">
        <f t="shared" si="0"/>
        <v>0</v>
      </c>
      <c r="M72" s="14">
        <f>+shotoku!L73</f>
        <v>0</v>
      </c>
      <c r="S72" s="103" t="s">
        <v>241</v>
      </c>
      <c r="T72" t="s">
        <v>246</v>
      </c>
      <c r="V72" s="126">
        <f>IF(V71&gt;0,+shotoku!D31,0)</f>
        <v>0</v>
      </c>
      <c r="W72" s="3"/>
      <c r="X72" s="3"/>
      <c r="Y72" s="3"/>
      <c r="Z72" s="3"/>
      <c r="AA72" s="3"/>
      <c r="AB72" s="3"/>
      <c r="AC72" s="3"/>
      <c r="AD72" s="3"/>
      <c r="AE72" s="3"/>
      <c r="AF72" s="3"/>
      <c r="AG72" s="3"/>
      <c r="AH72" s="3"/>
      <c r="AI72" s="3"/>
      <c r="AJ72" s="3"/>
      <c r="AK72" s="3"/>
      <c r="AL72" s="1"/>
      <c r="AM72" s="1"/>
      <c r="AN72" s="1"/>
      <c r="AO72" s="1"/>
      <c r="AP72" s="1"/>
      <c r="AQ72" s="1"/>
      <c r="AR72" s="1"/>
      <c r="AS72" s="1"/>
      <c r="AT72" s="3"/>
      <c r="AU72" s="3"/>
      <c r="AV72" s="3"/>
      <c r="AW72" s="3"/>
      <c r="AX72" s="1"/>
      <c r="AY72" s="1"/>
      <c r="AZ72" s="1"/>
      <c r="BA72" s="1"/>
      <c r="BB72" s="1"/>
      <c r="BC72" s="1"/>
      <c r="BD72" s="1"/>
      <c r="BE72" s="1"/>
      <c r="BF72" s="1"/>
      <c r="BG72" s="1"/>
      <c r="BH72" s="1"/>
      <c r="BI72" s="1"/>
      <c r="BJ72" s="1"/>
    </row>
    <row r="73" spans="1:62" ht="24">
      <c r="A73" s="3"/>
      <c r="E73" s="1"/>
      <c r="F73" s="1"/>
      <c r="G73" s="1"/>
      <c r="H73" s="227" t="s">
        <v>587</v>
      </c>
      <c r="I73" s="227"/>
      <c r="J73" s="322">
        <f>+'入　力'!J57</f>
        <v>0</v>
      </c>
      <c r="K73" s="14">
        <v>110000</v>
      </c>
      <c r="L73" s="323">
        <f t="shared" si="0"/>
        <v>0</v>
      </c>
      <c r="M73" s="14">
        <f>+shotoku!L74</f>
        <v>0</v>
      </c>
      <c r="S73" s="103" t="s">
        <v>242</v>
      </c>
      <c r="T73" t="s">
        <v>248</v>
      </c>
      <c r="V73" s="19">
        <f>MAX(0,+V71-V72)</f>
        <v>0</v>
      </c>
      <c r="W73" s="3"/>
      <c r="X73" s="3"/>
      <c r="Y73" s="3"/>
      <c r="Z73" s="3"/>
      <c r="AA73" s="3"/>
      <c r="AB73" s="3"/>
      <c r="AC73" s="3"/>
      <c r="AD73" s="3"/>
      <c r="AE73" s="3"/>
      <c r="AF73" s="3"/>
      <c r="AG73" s="3"/>
      <c r="AH73" s="3"/>
      <c r="AI73" s="3"/>
      <c r="AJ73" s="3"/>
      <c r="AK73" s="3"/>
      <c r="AL73" s="1"/>
      <c r="AM73" s="1"/>
      <c r="AN73" s="1"/>
      <c r="AO73" s="1"/>
      <c r="AP73" s="1"/>
      <c r="AQ73" s="1"/>
      <c r="AR73" s="1"/>
      <c r="AS73" s="1"/>
      <c r="AT73" s="3"/>
      <c r="AU73" s="3"/>
      <c r="AV73" s="3"/>
      <c r="AW73" s="3"/>
      <c r="AX73" s="1"/>
      <c r="AY73" s="1"/>
      <c r="AZ73" s="1"/>
      <c r="BA73" s="1"/>
      <c r="BB73" s="1"/>
      <c r="BC73" s="1"/>
      <c r="BD73" s="1"/>
      <c r="BE73" s="1"/>
      <c r="BF73" s="1"/>
      <c r="BG73" s="1"/>
      <c r="BH73" s="1"/>
      <c r="BI73" s="1"/>
      <c r="BJ73" s="1"/>
    </row>
    <row r="74" spans="1:62" ht="24">
      <c r="A74" s="3"/>
      <c r="E74" s="1"/>
      <c r="F74" s="1"/>
      <c r="G74" s="1"/>
      <c r="H74" s="227" t="s">
        <v>588</v>
      </c>
      <c r="I74" s="227"/>
      <c r="J74" s="322">
        <f>+'入　力'!J58</f>
        <v>0</v>
      </c>
      <c r="K74" s="14">
        <v>60000</v>
      </c>
      <c r="L74" s="323">
        <f t="shared" si="0"/>
        <v>0</v>
      </c>
      <c r="M74" s="14">
        <f>+shotoku!L75</f>
        <v>0</v>
      </c>
      <c r="W74" s="3"/>
      <c r="X74" s="3"/>
      <c r="Y74" s="3"/>
      <c r="Z74" s="3"/>
      <c r="AA74" s="3"/>
      <c r="AB74" s="3"/>
      <c r="AC74" s="3"/>
      <c r="AD74" s="3"/>
      <c r="AE74" s="3"/>
      <c r="AF74" s="3"/>
      <c r="AG74" s="3"/>
      <c r="AH74" s="3"/>
      <c r="AI74" s="3"/>
      <c r="AJ74" s="3"/>
      <c r="AK74" s="3"/>
      <c r="AL74" s="1"/>
      <c r="AM74" s="1"/>
      <c r="AN74" s="1"/>
      <c r="AO74" s="1"/>
      <c r="AP74" s="1"/>
      <c r="AQ74" s="1"/>
      <c r="AR74" s="1"/>
      <c r="AS74" s="1"/>
      <c r="AT74" s="3"/>
      <c r="AU74" s="3"/>
      <c r="AV74" s="3"/>
      <c r="AW74" s="3"/>
      <c r="AX74" s="1"/>
      <c r="AY74" s="1"/>
      <c r="AZ74" s="1"/>
      <c r="BA74" s="1"/>
      <c r="BB74" s="1"/>
      <c r="BC74" s="1"/>
      <c r="BD74" s="1"/>
      <c r="BE74" s="1"/>
      <c r="BF74" s="1"/>
      <c r="BG74" s="1"/>
      <c r="BH74" s="1"/>
      <c r="BI74" s="1"/>
      <c r="BJ74" s="1"/>
    </row>
    <row r="75" spans="1:62" ht="24">
      <c r="A75" s="3"/>
      <c r="E75" s="1"/>
      <c r="F75" s="1"/>
      <c r="G75" s="1"/>
      <c r="H75" s="227" t="s">
        <v>589</v>
      </c>
      <c r="I75" s="227"/>
      <c r="J75" s="322">
        <f>+'入　力'!J59</f>
        <v>0</v>
      </c>
      <c r="K75" s="14">
        <v>30000</v>
      </c>
      <c r="L75" s="323">
        <f t="shared" si="0"/>
        <v>0</v>
      </c>
      <c r="M75" s="14">
        <f>+shotoku!L76</f>
        <v>0</v>
      </c>
      <c r="T75" t="s">
        <v>289</v>
      </c>
      <c r="W75" s="3"/>
      <c r="X75" s="3"/>
      <c r="Y75" s="3"/>
      <c r="Z75" s="3"/>
      <c r="AA75" s="3"/>
      <c r="AB75" s="3"/>
      <c r="AC75" s="3"/>
      <c r="AD75" s="3"/>
      <c r="AE75" s="3"/>
      <c r="AF75" s="3"/>
      <c r="AG75" s="3"/>
      <c r="AH75" s="3"/>
      <c r="AI75" s="3"/>
      <c r="AJ75" s="3"/>
      <c r="AK75" s="3"/>
      <c r="AL75" s="1"/>
      <c r="AM75" s="1"/>
      <c r="AN75" s="1"/>
      <c r="AO75" s="1"/>
      <c r="AP75" s="1"/>
      <c r="AQ75" s="1"/>
      <c r="AR75" s="1"/>
      <c r="AS75" s="1"/>
      <c r="AT75" s="3"/>
      <c r="AU75" s="3"/>
      <c r="AV75" s="3"/>
      <c r="AW75" s="3"/>
      <c r="AX75" s="1"/>
      <c r="AY75" s="1"/>
      <c r="AZ75" s="1"/>
      <c r="BA75" s="1"/>
      <c r="BB75" s="1"/>
      <c r="BC75" s="1"/>
      <c r="BD75" s="1"/>
      <c r="BE75" s="1"/>
      <c r="BF75" s="1"/>
      <c r="BG75" s="1"/>
      <c r="BH75" s="1"/>
      <c r="BI75" s="1"/>
      <c r="BJ75" s="1"/>
    </row>
    <row r="76" spans="1:62">
      <c r="A76" s="3"/>
      <c r="E76" s="1"/>
      <c r="F76" s="1"/>
      <c r="G76" s="1"/>
      <c r="H76" s="1" t="s">
        <v>115</v>
      </c>
      <c r="I76" s="1"/>
      <c r="J76" s="83">
        <f>+'入　力'!J60</f>
        <v>0</v>
      </c>
      <c r="K76" s="324">
        <v>450000</v>
      </c>
      <c r="L76" s="112">
        <f>+J76*K76</f>
        <v>0</v>
      </c>
      <c r="M76" s="14">
        <f>+shotoku!L78</f>
        <v>0</v>
      </c>
      <c r="S76" s="103" t="s">
        <v>250</v>
      </c>
      <c r="T76" t="s">
        <v>318</v>
      </c>
      <c r="V76" s="14">
        <f>+V73*2/5</f>
        <v>0</v>
      </c>
      <c r="W76" s="3"/>
      <c r="X76" s="3"/>
      <c r="Y76" s="3"/>
      <c r="Z76" s="3"/>
      <c r="AA76" s="3"/>
      <c r="AB76" s="3"/>
      <c r="AC76" s="3"/>
      <c r="AD76" s="3"/>
      <c r="AE76" s="3"/>
      <c r="AF76" s="3"/>
      <c r="AG76" s="3"/>
      <c r="AH76" s="3"/>
      <c r="AI76" s="3"/>
      <c r="AJ76" s="3"/>
      <c r="AK76" s="3"/>
      <c r="AL76" s="1"/>
      <c r="AM76" s="1"/>
      <c r="AN76" s="1"/>
      <c r="AO76" s="1"/>
      <c r="AP76" s="1"/>
      <c r="AQ76" s="1"/>
      <c r="AR76" s="1"/>
      <c r="AS76" s="1"/>
      <c r="AT76" s="3"/>
      <c r="AU76" s="3"/>
      <c r="AV76" s="3"/>
      <c r="AW76" s="3"/>
      <c r="AX76" s="1"/>
      <c r="AY76" s="1"/>
      <c r="AZ76" s="1"/>
      <c r="BA76" s="1"/>
      <c r="BB76" s="1"/>
      <c r="BC76" s="1"/>
      <c r="BD76" s="1"/>
      <c r="BE76" s="1"/>
      <c r="BF76" s="1"/>
      <c r="BG76" s="1"/>
      <c r="BH76" s="1"/>
      <c r="BI76" s="1"/>
      <c r="BJ76" s="1"/>
    </row>
    <row r="77" spans="1:62">
      <c r="A77" s="3"/>
      <c r="E77" s="1"/>
      <c r="F77" s="1"/>
      <c r="G77" s="1"/>
      <c r="H77" s="1" t="s">
        <v>117</v>
      </c>
      <c r="J77" s="83">
        <f>+'入　力'!J61</f>
        <v>0</v>
      </c>
      <c r="K77" s="324">
        <v>380000</v>
      </c>
      <c r="L77" s="104">
        <f>+J77*K77</f>
        <v>0</v>
      </c>
      <c r="M77" s="14">
        <f>+shotoku!L79</f>
        <v>0</v>
      </c>
      <c r="S77" s="103" t="s">
        <v>243</v>
      </c>
      <c r="T77" t="s">
        <v>249</v>
      </c>
      <c r="V77" s="19">
        <f>IF(V71&gt;0,+shotoku!D30,0)</f>
        <v>0</v>
      </c>
      <c r="W77" s="3"/>
      <c r="X77" s="3"/>
      <c r="Y77" s="3"/>
      <c r="Z77" s="3"/>
      <c r="AA77" s="3"/>
      <c r="AB77" s="3"/>
      <c r="AC77" s="3"/>
      <c r="AD77" s="3"/>
      <c r="AE77" s="3"/>
      <c r="AF77" s="3"/>
      <c r="AG77" s="3"/>
      <c r="AH77" s="3"/>
      <c r="AI77" s="3"/>
      <c r="AJ77" s="3"/>
      <c r="AK77" s="3"/>
      <c r="AL77" s="1"/>
      <c r="AM77" s="1"/>
      <c r="AN77" s="1"/>
      <c r="AO77" s="1"/>
      <c r="AP77" s="1"/>
      <c r="AQ77" s="1"/>
      <c r="AR77" s="1"/>
      <c r="AS77" s="1"/>
      <c r="AT77" s="3"/>
      <c r="AU77" s="3"/>
      <c r="AV77" s="3"/>
      <c r="AW77" s="3"/>
      <c r="AX77" s="1"/>
      <c r="AY77" s="1"/>
      <c r="AZ77" s="1"/>
      <c r="BA77" s="1"/>
      <c r="BB77" s="1"/>
      <c r="BC77" s="1"/>
      <c r="BD77" s="1"/>
      <c r="BE77" s="1"/>
      <c r="BF77" s="1"/>
      <c r="BG77" s="1"/>
      <c r="BH77" s="1"/>
      <c r="BI77" s="1"/>
      <c r="BJ77" s="1"/>
    </row>
    <row r="78" spans="1:62" ht="18" thickBot="1">
      <c r="A78" s="3"/>
      <c r="E78" s="1"/>
      <c r="F78" s="1"/>
      <c r="G78" s="1"/>
      <c r="H78" t="s">
        <v>609</v>
      </c>
      <c r="J78" s="83">
        <f>+'入　力'!J62</f>
        <v>0</v>
      </c>
      <c r="K78" s="331">
        <v>330000</v>
      </c>
      <c r="L78" s="112">
        <f>+J78*K78</f>
        <v>0</v>
      </c>
      <c r="M78" s="14">
        <f>+shotoku!L80</f>
        <v>0</v>
      </c>
      <c r="S78" s="103" t="s">
        <v>244</v>
      </c>
      <c r="T78" t="s">
        <v>251</v>
      </c>
      <c r="V78" s="14">
        <f>+V77*2%</f>
        <v>0</v>
      </c>
      <c r="W78" s="3"/>
      <c r="X78" s="3"/>
      <c r="Y78" s="3"/>
      <c r="Z78" s="3"/>
      <c r="AA78" s="3"/>
      <c r="AB78" s="3"/>
      <c r="AC78" s="3"/>
      <c r="AD78" s="3"/>
      <c r="AE78" s="3"/>
      <c r="AF78" s="3"/>
      <c r="AG78" s="3"/>
      <c r="AH78" s="3"/>
      <c r="AI78" s="3"/>
      <c r="AJ78" s="3"/>
      <c r="AK78" s="3"/>
      <c r="AL78" s="1"/>
      <c r="AM78" s="1"/>
      <c r="AN78" s="1"/>
      <c r="AO78" s="1"/>
      <c r="AP78" s="1"/>
      <c r="AQ78" s="1"/>
      <c r="AR78" s="1"/>
      <c r="AS78" s="1"/>
      <c r="AT78" s="3"/>
      <c r="AU78" s="3"/>
      <c r="AV78" s="3"/>
      <c r="AW78" s="3"/>
      <c r="AX78" s="1"/>
      <c r="AY78" s="1"/>
      <c r="AZ78" s="1"/>
      <c r="BA78" s="1"/>
      <c r="BB78" s="1"/>
      <c r="BC78" s="1"/>
      <c r="BD78" s="1"/>
      <c r="BE78" s="1"/>
      <c r="BF78" s="1"/>
      <c r="BG78" s="1"/>
      <c r="BH78" s="1"/>
      <c r="BI78" s="1"/>
      <c r="BJ78" s="1"/>
    </row>
    <row r="79" spans="1:62">
      <c r="A79" s="3"/>
      <c r="B79" s="3"/>
      <c r="C79" s="1"/>
      <c r="D79" s="1"/>
      <c r="E79" s="1"/>
      <c r="F79" s="1"/>
      <c r="G79" s="1"/>
      <c r="L79" s="201">
        <f>SUM(L65:L78)</f>
        <v>0</v>
      </c>
      <c r="M79" s="128">
        <f>SUM(M65:M78)</f>
        <v>0</v>
      </c>
      <c r="S79" s="103" t="s">
        <v>252</v>
      </c>
      <c r="V79" s="333">
        <v>39000</v>
      </c>
      <c r="W79" s="3"/>
      <c r="X79" s="3"/>
      <c r="Y79" s="3"/>
      <c r="Z79" s="3"/>
      <c r="AA79" s="3"/>
      <c r="AB79" s="3"/>
      <c r="AC79" s="3"/>
      <c r="AD79" s="3"/>
      <c r="AE79" s="3"/>
      <c r="AF79" s="3"/>
      <c r="AG79" s="3"/>
      <c r="AH79" s="3"/>
      <c r="AI79" s="3"/>
      <c r="AJ79" s="3"/>
      <c r="AK79" s="3"/>
      <c r="AL79" s="1"/>
      <c r="AM79" s="1"/>
      <c r="AN79" s="1"/>
      <c r="AO79" s="1"/>
      <c r="AP79" s="1"/>
      <c r="AQ79" s="1"/>
      <c r="AR79" s="1"/>
      <c r="AS79" s="1"/>
      <c r="AT79" s="3"/>
      <c r="AU79" s="3"/>
      <c r="AV79" s="3"/>
      <c r="AW79" s="3"/>
      <c r="AX79" s="1"/>
      <c r="AY79" s="1"/>
      <c r="AZ79" s="1"/>
      <c r="BA79" s="1"/>
      <c r="BB79" s="1"/>
      <c r="BC79" s="1"/>
      <c r="BD79" s="1"/>
      <c r="BE79" s="1"/>
      <c r="BF79" s="1"/>
      <c r="BG79" s="1"/>
      <c r="BH79" s="1"/>
      <c r="BI79" s="1"/>
      <c r="BJ79" s="1"/>
    </row>
    <row r="80" spans="1:62" ht="18" thickBot="1">
      <c r="A80" s="3"/>
      <c r="B80" s="3"/>
      <c r="C80" s="1"/>
      <c r="D80" s="1"/>
      <c r="E80" s="1"/>
      <c r="F80" s="1"/>
      <c r="G80" s="1"/>
      <c r="S80" s="103" t="s">
        <v>253</v>
      </c>
      <c r="T80" t="s">
        <v>256</v>
      </c>
      <c r="V80" s="155">
        <f>MIN(V78,V79)</f>
        <v>0</v>
      </c>
      <c r="W80" s="3"/>
      <c r="X80" s="3"/>
      <c r="Y80" s="3"/>
      <c r="Z80" s="3"/>
      <c r="AA80" s="3"/>
      <c r="AB80" s="3"/>
      <c r="AC80" s="3"/>
      <c r="AD80" s="3"/>
      <c r="AE80" s="3"/>
      <c r="AF80" s="3"/>
      <c r="AG80" s="3"/>
      <c r="AH80" s="3"/>
      <c r="AI80" s="3"/>
      <c r="AJ80" s="3"/>
      <c r="AK80" s="3"/>
      <c r="AL80" s="1"/>
      <c r="AM80" s="1"/>
      <c r="AN80" s="3"/>
      <c r="AO80" s="3"/>
      <c r="AP80" s="3"/>
      <c r="AQ80" s="3"/>
      <c r="AR80" s="3"/>
      <c r="AS80" s="3"/>
      <c r="AT80" s="3"/>
      <c r="AU80" s="3"/>
      <c r="AV80" s="3"/>
      <c r="AW80" s="3"/>
      <c r="AX80" s="1"/>
      <c r="AY80" s="1"/>
      <c r="AZ80" s="1"/>
      <c r="BA80" s="1"/>
      <c r="BB80" s="1"/>
      <c r="BC80" s="1"/>
      <c r="BD80" s="1"/>
      <c r="BE80" s="1"/>
      <c r="BF80" s="1"/>
      <c r="BG80" s="1"/>
      <c r="BH80" s="1"/>
      <c r="BI80" s="1"/>
      <c r="BJ80" s="1"/>
    </row>
    <row r="81" spans="1:62" ht="18" thickBot="1">
      <c r="A81" s="3"/>
      <c r="B81" s="3"/>
      <c r="C81" s="1"/>
      <c r="D81" s="1"/>
      <c r="E81" s="1"/>
      <c r="F81" s="1"/>
      <c r="G81" s="1"/>
      <c r="T81" t="s">
        <v>323</v>
      </c>
      <c r="V81" s="127">
        <f>MIN(V76,V80)</f>
        <v>0</v>
      </c>
      <c r="W81" s="3"/>
      <c r="X81" s="3"/>
      <c r="Y81" s="3"/>
      <c r="Z81" s="3"/>
      <c r="AA81" s="3"/>
      <c r="AB81" s="3"/>
      <c r="AC81" s="3"/>
      <c r="AD81" s="3"/>
      <c r="AE81" s="3"/>
      <c r="AF81" s="3"/>
      <c r="AG81" s="3"/>
      <c r="AH81" s="3"/>
      <c r="AI81" s="3"/>
      <c r="AJ81" s="3"/>
      <c r="AK81" s="3"/>
      <c r="AL81" s="1"/>
      <c r="AM81" s="1"/>
      <c r="AN81" s="3"/>
      <c r="AO81" s="3"/>
      <c r="AP81" s="3"/>
      <c r="AQ81" s="3"/>
      <c r="AR81" s="3"/>
      <c r="AS81" s="3"/>
      <c r="AT81" s="3"/>
      <c r="AU81" s="3"/>
      <c r="AV81" s="3"/>
      <c r="AW81" s="3"/>
      <c r="AX81" s="1"/>
      <c r="AY81" s="1"/>
      <c r="AZ81" s="1"/>
      <c r="BA81" s="1"/>
      <c r="BB81" s="1"/>
      <c r="BC81" s="1"/>
      <c r="BD81" s="1"/>
      <c r="BE81" s="1"/>
      <c r="BF81" s="1"/>
      <c r="BG81" s="1"/>
      <c r="BH81" s="1"/>
      <c r="BI81" s="1"/>
      <c r="BJ81" s="1"/>
    </row>
    <row r="82" spans="1:62">
      <c r="A82" s="3"/>
      <c r="B82" s="3"/>
      <c r="C82" s="1"/>
      <c r="D82" s="1"/>
      <c r="E82" s="1"/>
      <c r="F82" s="1"/>
      <c r="G82" s="1"/>
      <c r="W82" s="3"/>
      <c r="X82" s="3"/>
      <c r="Y82" s="3"/>
      <c r="Z82" s="3"/>
      <c r="AA82" s="3"/>
      <c r="AB82" s="3"/>
      <c r="AC82" s="3"/>
      <c r="AD82" s="3"/>
      <c r="AE82" s="3"/>
      <c r="AF82" s="3"/>
      <c r="AG82" s="3"/>
      <c r="AH82" s="3"/>
      <c r="AI82" s="3"/>
      <c r="AJ82" s="3"/>
      <c r="AK82" s="3"/>
      <c r="AL82" s="1"/>
      <c r="AM82" s="1"/>
      <c r="AN82" s="3"/>
      <c r="AO82" s="3"/>
      <c r="AP82" s="3"/>
      <c r="AQ82" s="3"/>
      <c r="AR82" s="3"/>
      <c r="AS82" s="3"/>
      <c r="AT82" s="3"/>
      <c r="AU82" s="3"/>
      <c r="AV82" s="3"/>
      <c r="AW82" s="3"/>
      <c r="AX82" s="1"/>
      <c r="AY82" s="1"/>
      <c r="AZ82" s="1"/>
      <c r="BA82" s="1"/>
      <c r="BB82" s="1"/>
      <c r="BC82" s="1"/>
      <c r="BD82" s="1"/>
      <c r="BE82" s="1"/>
      <c r="BF82" s="1"/>
      <c r="BG82" s="1"/>
      <c r="BH82" s="1"/>
      <c r="BI82" s="1"/>
      <c r="BJ82" s="1"/>
    </row>
    <row r="83" spans="1:62">
      <c r="A83" s="3"/>
      <c r="B83" s="3"/>
      <c r="C83" s="1"/>
      <c r="D83" s="1"/>
      <c r="E83" s="1"/>
      <c r="F83" s="1"/>
      <c r="G83" s="1"/>
      <c r="S83" s="103"/>
      <c r="T83" t="s">
        <v>257</v>
      </c>
      <c r="W83" s="3"/>
      <c r="X83" s="3"/>
      <c r="Y83" s="3"/>
      <c r="Z83" s="3"/>
      <c r="AA83" s="3"/>
      <c r="AB83" s="3"/>
      <c r="AC83" s="3"/>
      <c r="AD83" s="3"/>
      <c r="AE83" s="3"/>
      <c r="AF83" s="3"/>
      <c r="AG83" s="3"/>
      <c r="AH83" s="3"/>
      <c r="AI83" s="3"/>
      <c r="AJ83" s="3"/>
      <c r="AK83" s="3"/>
      <c r="AL83" s="1"/>
      <c r="AM83" s="1"/>
      <c r="AN83" s="3"/>
      <c r="AO83" s="3"/>
      <c r="AP83" s="3"/>
      <c r="AQ83" s="3"/>
      <c r="AR83" s="3"/>
      <c r="AS83" s="3"/>
      <c r="AT83" s="3"/>
      <c r="AU83" s="3"/>
      <c r="AV83" s="3"/>
      <c r="AW83" s="3"/>
      <c r="AX83" s="1"/>
      <c r="AY83" s="1"/>
      <c r="AZ83" s="1"/>
      <c r="BA83" s="1"/>
      <c r="BB83" s="1"/>
      <c r="BC83" s="1"/>
      <c r="BD83" s="1"/>
      <c r="BE83" s="1"/>
      <c r="BF83" s="1"/>
      <c r="BG83" s="1"/>
      <c r="BH83" s="1"/>
      <c r="BI83" s="1"/>
      <c r="BJ83" s="1"/>
    </row>
    <row r="84" spans="1:62">
      <c r="A84" s="3"/>
      <c r="B84" s="3"/>
      <c r="C84" s="1"/>
      <c r="D84" s="1"/>
      <c r="E84" s="1"/>
      <c r="F84" s="1"/>
      <c r="G84" s="1"/>
      <c r="Q84" s="1"/>
      <c r="S84" s="103" t="s">
        <v>254</v>
      </c>
      <c r="T84" t="s">
        <v>319</v>
      </c>
      <c r="V84" s="14">
        <f>+V73*3/5</f>
        <v>0</v>
      </c>
      <c r="W84" s="3"/>
      <c r="X84" s="3"/>
      <c r="Y84" s="3"/>
      <c r="Z84" s="3"/>
      <c r="AA84" s="3"/>
      <c r="AB84" s="3"/>
      <c r="AC84" s="3"/>
      <c r="AD84" s="3"/>
      <c r="AE84" s="3"/>
      <c r="AF84" s="3"/>
      <c r="AG84" s="3"/>
      <c r="AH84" s="3"/>
      <c r="AI84" s="3"/>
      <c r="AJ84" s="3"/>
      <c r="AK84" s="3"/>
      <c r="AL84" s="1"/>
      <c r="AM84" s="1"/>
      <c r="AN84" s="3"/>
      <c r="AO84" s="3"/>
      <c r="AP84" s="3"/>
      <c r="AQ84" s="3"/>
      <c r="AR84" s="3"/>
      <c r="AS84" s="3"/>
      <c r="AT84" s="3"/>
      <c r="AU84" s="3"/>
      <c r="AV84" s="3"/>
      <c r="AW84" s="3"/>
      <c r="AX84" s="1"/>
      <c r="AY84" s="1"/>
      <c r="AZ84" s="1"/>
      <c r="BA84" s="1"/>
      <c r="BB84" s="1"/>
      <c r="BC84" s="1"/>
      <c r="BD84" s="1"/>
      <c r="BE84" s="1"/>
      <c r="BF84" s="1"/>
      <c r="BG84" s="1"/>
      <c r="BH84" s="1"/>
      <c r="BI84" s="1"/>
      <c r="BJ84" s="1"/>
    </row>
    <row r="85" spans="1:62">
      <c r="A85" s="3"/>
      <c r="B85" s="3"/>
      <c r="C85" s="1"/>
      <c r="D85" s="1"/>
      <c r="E85" s="1"/>
      <c r="F85" s="1"/>
      <c r="G85" s="1"/>
      <c r="O85" s="1"/>
      <c r="P85" s="1"/>
      <c r="Q85" s="1"/>
      <c r="S85" s="103" t="s">
        <v>255</v>
      </c>
      <c r="T85" t="s">
        <v>249</v>
      </c>
      <c r="V85" s="19">
        <f>IF(V71&gt;0,+shotoku!D30,0)</f>
        <v>0</v>
      </c>
      <c r="W85" s="3"/>
      <c r="X85" s="3"/>
      <c r="Y85" s="3"/>
      <c r="Z85" s="3"/>
      <c r="AA85" s="3"/>
      <c r="AB85" s="3"/>
      <c r="AC85" s="3"/>
      <c r="AD85" s="3"/>
      <c r="AE85" s="3"/>
      <c r="AF85" s="3"/>
      <c r="AG85" s="3"/>
      <c r="AH85" s="3"/>
      <c r="AI85" s="3"/>
      <c r="AJ85" s="3"/>
      <c r="AK85" s="3"/>
      <c r="AL85" s="1"/>
      <c r="AM85" s="1"/>
      <c r="AN85" s="3"/>
      <c r="AO85" s="3"/>
      <c r="AP85" s="3"/>
      <c r="AQ85" s="3"/>
      <c r="AR85" s="3"/>
      <c r="AS85" s="3"/>
      <c r="AT85" s="3"/>
      <c r="AU85" s="3"/>
      <c r="AV85" s="3"/>
      <c r="AW85" s="3"/>
      <c r="AX85" s="1"/>
      <c r="AY85" s="1"/>
      <c r="AZ85" s="1"/>
      <c r="BA85" s="1"/>
      <c r="BB85" s="1"/>
      <c r="BC85" s="1"/>
      <c r="BD85" s="1"/>
      <c r="BE85" s="1"/>
      <c r="BF85" s="1"/>
      <c r="BG85" s="1"/>
      <c r="BH85" s="1"/>
      <c r="BI85" s="1"/>
      <c r="BJ85" s="1"/>
    </row>
    <row r="86" spans="1:62">
      <c r="A86" s="3"/>
      <c r="B86" s="3"/>
      <c r="C86" s="1"/>
      <c r="D86" s="1"/>
      <c r="E86" s="1"/>
      <c r="F86" s="1"/>
      <c r="G86" s="1"/>
      <c r="H86" s="22" t="s">
        <v>272</v>
      </c>
      <c r="O86" s="1"/>
      <c r="P86" s="1"/>
      <c r="Q86" s="1"/>
      <c r="S86" s="103" t="s">
        <v>258</v>
      </c>
      <c r="T86" t="s">
        <v>320</v>
      </c>
      <c r="V86" s="14">
        <f>+V85*3%</f>
        <v>0</v>
      </c>
      <c r="W86" s="3"/>
      <c r="X86" s="3"/>
      <c r="Y86" s="3"/>
      <c r="Z86" s="3"/>
      <c r="AA86" s="3"/>
      <c r="AB86" s="3"/>
      <c r="AC86" s="3"/>
      <c r="AD86" s="3"/>
      <c r="AE86" s="3"/>
      <c r="AF86" s="3"/>
      <c r="AG86" s="3"/>
      <c r="AH86" s="3"/>
      <c r="AI86" s="3"/>
      <c r="AJ86" s="3"/>
      <c r="AK86" s="3"/>
      <c r="AL86" s="1"/>
      <c r="AM86" s="1"/>
      <c r="AN86" s="3"/>
      <c r="AO86" s="3"/>
      <c r="AP86" s="3"/>
      <c r="AQ86" s="3"/>
      <c r="AR86" s="3"/>
      <c r="AS86" s="3"/>
      <c r="AT86" s="3"/>
      <c r="AU86" s="3"/>
      <c r="AV86" s="3"/>
      <c r="AW86" s="3"/>
      <c r="AX86" s="1"/>
      <c r="AY86" s="1"/>
      <c r="AZ86" s="1"/>
      <c r="BA86" s="1"/>
      <c r="BB86" s="1"/>
      <c r="BC86" s="1"/>
      <c r="BD86" s="1"/>
      <c r="BE86" s="1"/>
      <c r="BF86" s="1"/>
      <c r="BG86" s="1"/>
      <c r="BH86" s="1"/>
      <c r="BI86" s="1"/>
      <c r="BJ86" s="1"/>
    </row>
    <row r="87" spans="1:62">
      <c r="A87" s="3"/>
      <c r="B87" s="3"/>
      <c r="C87" s="1"/>
      <c r="D87" s="1"/>
      <c r="E87" s="1"/>
      <c r="F87" s="1"/>
      <c r="G87" s="1"/>
      <c r="O87" s="1"/>
      <c r="P87" s="1"/>
      <c r="Q87" s="1"/>
      <c r="S87" s="103" t="s">
        <v>288</v>
      </c>
      <c r="V87" s="333">
        <v>58500</v>
      </c>
      <c r="W87" s="3"/>
      <c r="X87" s="3"/>
      <c r="Y87" s="3"/>
      <c r="Z87" s="3"/>
      <c r="AA87" s="3"/>
      <c r="AB87" s="3"/>
      <c r="AC87" s="3"/>
      <c r="AD87" s="3"/>
      <c r="AE87" s="3"/>
      <c r="AF87" s="3"/>
      <c r="AG87" s="3"/>
      <c r="AH87" s="3"/>
      <c r="AI87" s="3"/>
      <c r="AJ87" s="3"/>
      <c r="AK87" s="3"/>
      <c r="AL87" s="1"/>
      <c r="AM87" s="1"/>
      <c r="AN87" s="3"/>
      <c r="AO87" s="3"/>
      <c r="AP87" s="3"/>
      <c r="AQ87" s="3"/>
      <c r="AR87" s="3"/>
      <c r="AS87" s="3"/>
      <c r="AT87" s="3"/>
      <c r="AU87" s="3"/>
      <c r="AV87" s="3"/>
      <c r="AW87" s="3"/>
      <c r="AX87" s="1"/>
      <c r="AY87" s="1"/>
      <c r="AZ87" s="1"/>
      <c r="BA87" s="1"/>
      <c r="BB87" s="1"/>
      <c r="BC87" s="1"/>
      <c r="BD87" s="1"/>
      <c r="BE87" s="1"/>
      <c r="BF87" s="1"/>
      <c r="BG87" s="1"/>
      <c r="BH87" s="1"/>
      <c r="BI87" s="1"/>
      <c r="BJ87" s="1"/>
    </row>
    <row r="88" spans="1:62" ht="18" thickBot="1">
      <c r="A88" s="3"/>
      <c r="B88" s="3"/>
      <c r="C88" s="1"/>
      <c r="D88" s="1"/>
      <c r="E88" s="1"/>
      <c r="F88" s="1"/>
      <c r="G88" s="1"/>
      <c r="H88" s="1" t="s">
        <v>83</v>
      </c>
      <c r="I88" s="1"/>
      <c r="J88" s="83">
        <f>+'入　力'!J67</f>
        <v>0</v>
      </c>
      <c r="K88" t="s">
        <v>42</v>
      </c>
      <c r="L88" s="15">
        <f>+J88*530000</f>
        <v>0</v>
      </c>
      <c r="M88" s="161">
        <f>+shotoku!K85</f>
        <v>0</v>
      </c>
      <c r="O88" s="1"/>
      <c r="P88" s="1"/>
      <c r="Q88" s="1"/>
      <c r="S88" s="103" t="s">
        <v>259</v>
      </c>
      <c r="T88" t="s">
        <v>321</v>
      </c>
      <c r="V88" s="155">
        <f>MIN(V86,V87)</f>
        <v>0</v>
      </c>
      <c r="W88" s="3"/>
      <c r="X88" s="3"/>
      <c r="Y88" s="3"/>
      <c r="Z88" s="3"/>
      <c r="AA88" s="3"/>
      <c r="AB88" s="3"/>
      <c r="AC88" s="3"/>
      <c r="AD88" s="3"/>
      <c r="AE88" s="3"/>
      <c r="AF88" s="3"/>
      <c r="AG88" s="3"/>
      <c r="AH88" s="3"/>
      <c r="AI88" s="3"/>
      <c r="AJ88" s="3"/>
      <c r="AK88" s="3"/>
      <c r="AL88" s="1"/>
      <c r="AM88" s="1"/>
      <c r="AN88" s="3"/>
      <c r="AO88" s="3"/>
      <c r="AP88" s="3"/>
      <c r="AQ88" s="3"/>
      <c r="AR88" s="3"/>
      <c r="AS88" s="3"/>
      <c r="AT88" s="3"/>
      <c r="AU88" s="3"/>
      <c r="AV88" s="3"/>
      <c r="AW88" s="3"/>
      <c r="AX88" s="1"/>
      <c r="AY88" s="1"/>
      <c r="AZ88" s="1"/>
      <c r="BA88" s="1"/>
      <c r="BB88" s="1"/>
      <c r="BC88" s="1"/>
      <c r="BD88" s="1"/>
      <c r="BE88" s="1"/>
      <c r="BF88" s="1"/>
      <c r="BG88" s="1"/>
      <c r="BH88" s="1"/>
      <c r="BI88" s="1"/>
      <c r="BJ88" s="1"/>
    </row>
    <row r="89" spans="1:62" ht="18" thickBot="1">
      <c r="A89" s="3"/>
      <c r="B89" s="3"/>
      <c r="C89" s="1"/>
      <c r="D89" s="1"/>
      <c r="E89" s="1"/>
      <c r="F89" s="1"/>
      <c r="G89" s="1"/>
      <c r="H89" s="1"/>
      <c r="I89" s="1"/>
      <c r="O89" s="1"/>
      <c r="P89" s="1"/>
      <c r="Q89" s="1"/>
      <c r="T89" t="s">
        <v>322</v>
      </c>
      <c r="V89" s="127">
        <f>MIN(V84,V88)</f>
        <v>0</v>
      </c>
      <c r="W89" s="3"/>
      <c r="X89" s="3"/>
      <c r="Y89" s="3"/>
      <c r="Z89" s="3"/>
      <c r="AA89" s="3"/>
      <c r="AB89" s="3"/>
      <c r="AC89" s="3"/>
      <c r="AD89" s="3"/>
      <c r="AE89" s="3"/>
      <c r="AF89" s="3"/>
      <c r="AG89" s="3"/>
      <c r="AH89" s="3"/>
      <c r="AI89" s="3"/>
      <c r="AJ89" s="3"/>
      <c r="AK89" s="3"/>
      <c r="AL89" s="1"/>
      <c r="AM89" s="1"/>
      <c r="AN89" s="3"/>
      <c r="AO89" s="3"/>
      <c r="AP89" s="3"/>
      <c r="AQ89" s="3"/>
      <c r="AR89" s="3"/>
      <c r="AS89" s="3"/>
      <c r="AT89" s="3"/>
      <c r="AU89" s="3"/>
      <c r="AV89" s="3"/>
      <c r="AW89" s="3"/>
      <c r="AX89" s="1"/>
      <c r="AY89" s="1"/>
      <c r="AZ89" s="1"/>
      <c r="BA89" s="1"/>
      <c r="BB89" s="1"/>
      <c r="BC89" s="1"/>
      <c r="BD89" s="1"/>
      <c r="BE89" s="1"/>
      <c r="BF89" s="1"/>
      <c r="BG89" s="1"/>
      <c r="BH89" s="1"/>
      <c r="BI89" s="1"/>
      <c r="BJ89" s="1"/>
    </row>
    <row r="90" spans="1:62" ht="18" thickBot="1">
      <c r="A90" s="3"/>
      <c r="B90" s="3"/>
      <c r="C90" s="1"/>
      <c r="D90" s="1"/>
      <c r="E90" s="1"/>
      <c r="F90" s="1"/>
      <c r="G90" s="1"/>
      <c r="H90" s="129" t="s">
        <v>267</v>
      </c>
      <c r="I90" s="1"/>
      <c r="J90" s="83">
        <f>+'入　力'!J70</f>
        <v>0</v>
      </c>
      <c r="K90" t="s">
        <v>42</v>
      </c>
      <c r="L90" s="14">
        <f>+J90*260000</f>
        <v>0</v>
      </c>
      <c r="M90" s="161">
        <f>+shotoku!K87</f>
        <v>0</v>
      </c>
      <c r="O90" s="1"/>
      <c r="P90" s="1"/>
      <c r="Q90" s="1"/>
      <c r="T90" t="s">
        <v>260</v>
      </c>
      <c r="V90" s="127">
        <f>+V81+V89</f>
        <v>0</v>
      </c>
      <c r="W90" s="3"/>
      <c r="X90" s="3"/>
      <c r="Y90" s="3"/>
      <c r="Z90" s="3"/>
      <c r="AA90" s="3"/>
      <c r="AB90" s="3"/>
      <c r="AC90" s="3"/>
      <c r="AD90" s="3"/>
      <c r="AE90" s="3"/>
      <c r="AF90" s="3"/>
      <c r="AG90" s="3"/>
      <c r="AH90" s="3"/>
      <c r="AI90" s="3"/>
      <c r="AJ90" s="3"/>
      <c r="AK90" s="3"/>
      <c r="AL90" s="1"/>
      <c r="AM90" s="1"/>
      <c r="AN90" s="3"/>
      <c r="AO90" s="3"/>
      <c r="AP90" s="3"/>
      <c r="AQ90" s="3"/>
      <c r="AR90" s="3"/>
      <c r="AS90" s="3"/>
      <c r="AT90" s="3"/>
      <c r="AU90" s="3"/>
      <c r="AV90" s="3"/>
      <c r="AW90" s="3"/>
      <c r="AX90" s="1"/>
      <c r="AY90" s="1"/>
      <c r="AZ90" s="1"/>
      <c r="BA90" s="1"/>
      <c r="BB90" s="1"/>
      <c r="BC90" s="1"/>
      <c r="BD90" s="1"/>
      <c r="BE90" s="1"/>
      <c r="BF90" s="1"/>
      <c r="BG90" s="1"/>
      <c r="BH90" s="1"/>
      <c r="BI90" s="1"/>
      <c r="BJ90" s="1"/>
    </row>
    <row r="91" spans="1:62">
      <c r="A91" s="3"/>
      <c r="B91" s="3"/>
      <c r="C91" s="1"/>
      <c r="D91" s="1"/>
      <c r="E91" s="1"/>
      <c r="F91" s="1"/>
      <c r="G91" s="1"/>
      <c r="H91" s="1"/>
      <c r="I91" s="1"/>
      <c r="J91" s="1"/>
      <c r="K91" s="1"/>
      <c r="L91" s="1"/>
      <c r="M91" s="1"/>
      <c r="O91" s="1"/>
      <c r="P91" s="1"/>
      <c r="Q91" s="1"/>
      <c r="W91" s="3"/>
      <c r="X91" s="3"/>
      <c r="Y91" s="3"/>
      <c r="Z91" s="3"/>
      <c r="AA91" s="3"/>
      <c r="AB91" s="3"/>
      <c r="AC91" s="3"/>
      <c r="AD91" s="3"/>
      <c r="AE91" s="3"/>
      <c r="AF91" s="3"/>
      <c r="AG91" s="3"/>
      <c r="AH91" s="3"/>
      <c r="AI91" s="3"/>
      <c r="AJ91" s="3"/>
      <c r="AK91" s="3"/>
      <c r="AL91" s="1"/>
      <c r="AM91" s="1"/>
      <c r="AN91" s="3"/>
      <c r="AO91" s="3"/>
      <c r="AP91" s="3"/>
      <c r="AQ91" s="3"/>
      <c r="AR91" s="3"/>
      <c r="AS91" s="3"/>
      <c r="AT91" s="3"/>
      <c r="AU91" s="3"/>
      <c r="AV91" s="3"/>
      <c r="AW91" s="3"/>
      <c r="AX91" s="1"/>
      <c r="AY91" s="1"/>
      <c r="AZ91" s="1"/>
      <c r="BA91" s="1"/>
      <c r="BB91" s="1"/>
      <c r="BC91" s="1"/>
      <c r="BD91" s="1"/>
      <c r="BE91" s="1"/>
      <c r="BF91" s="1"/>
      <c r="BG91" s="1"/>
      <c r="BH91" s="1"/>
      <c r="BI91" s="1"/>
      <c r="BJ91" s="1"/>
    </row>
    <row r="92" spans="1:62">
      <c r="A92" s="3"/>
      <c r="B92" s="3"/>
      <c r="C92" s="1"/>
      <c r="D92" s="1"/>
      <c r="E92" s="1"/>
      <c r="F92" s="1"/>
      <c r="G92" s="1"/>
      <c r="H92" t="s">
        <v>269</v>
      </c>
      <c r="I92" s="1"/>
      <c r="J92" s="83">
        <f>+'入　力'!J73</f>
        <v>0</v>
      </c>
      <c r="K92" t="s">
        <v>42</v>
      </c>
      <c r="L92" s="14">
        <f>+J92*300000</f>
        <v>0</v>
      </c>
      <c r="M92" s="162">
        <f>+shotoku!K89</f>
        <v>0</v>
      </c>
      <c r="O92" s="1"/>
      <c r="P92" s="1"/>
      <c r="Q92" s="1"/>
      <c r="T92" t="s">
        <v>602</v>
      </c>
      <c r="W92" s="3"/>
      <c r="X92" s="3"/>
      <c r="Y92" s="3"/>
      <c r="Z92" s="3"/>
      <c r="AA92" s="3"/>
      <c r="AB92" s="3"/>
      <c r="AC92" s="3"/>
      <c r="AD92" s="3"/>
      <c r="AE92" s="3"/>
      <c r="AF92" s="3"/>
      <c r="AG92" s="3"/>
      <c r="AH92" s="3"/>
      <c r="AI92" s="3"/>
      <c r="AJ92" s="3"/>
      <c r="AK92" s="3"/>
      <c r="AL92" s="1"/>
      <c r="AM92" s="1"/>
      <c r="AN92" s="3"/>
      <c r="AO92" s="3"/>
      <c r="AP92" s="3"/>
      <c r="AQ92" s="3"/>
      <c r="AR92" s="3"/>
      <c r="AS92" s="3"/>
      <c r="AT92" s="3"/>
      <c r="AU92" s="3"/>
      <c r="AV92" s="3"/>
      <c r="AW92" s="3"/>
      <c r="AX92" s="1"/>
      <c r="AY92" s="1"/>
      <c r="AZ92" s="1"/>
      <c r="BA92" s="1"/>
      <c r="BB92" s="1"/>
      <c r="BC92" s="1"/>
      <c r="BD92" s="1"/>
      <c r="BE92" s="1"/>
      <c r="BF92" s="1"/>
      <c r="BG92" s="1"/>
      <c r="BH92" s="1"/>
      <c r="BI92" s="1"/>
      <c r="BJ92" s="1"/>
    </row>
    <row r="93" spans="1:62" ht="18" thickBot="1">
      <c r="A93" s="3"/>
      <c r="B93" s="3"/>
      <c r="C93" s="1"/>
      <c r="D93" s="1"/>
      <c r="E93" s="1"/>
      <c r="F93" s="1"/>
      <c r="G93" s="1"/>
      <c r="H93" s="1"/>
      <c r="I93" s="1"/>
      <c r="J93" s="1"/>
      <c r="K93" s="1"/>
      <c r="L93" s="1"/>
      <c r="M93" s="1"/>
      <c r="O93" s="1"/>
      <c r="P93" s="1"/>
      <c r="Q93" s="1"/>
      <c r="S93" s="103" t="s">
        <v>194</v>
      </c>
      <c r="T93" t="s">
        <v>247</v>
      </c>
      <c r="V93" s="126">
        <f>+shotoku!AA25</f>
        <v>0</v>
      </c>
      <c r="W93" s="3"/>
      <c r="X93" s="3"/>
      <c r="Y93" s="3"/>
      <c r="Z93" s="3"/>
      <c r="AA93" s="3"/>
      <c r="AB93" s="3"/>
      <c r="AC93" s="3"/>
      <c r="AD93" s="3"/>
      <c r="AE93" s="3"/>
      <c r="AF93" s="3"/>
      <c r="AG93" s="3"/>
      <c r="AH93" s="3"/>
      <c r="AI93" s="3"/>
      <c r="AJ93" s="3"/>
      <c r="AK93" s="3"/>
      <c r="AL93" s="1"/>
      <c r="AM93" s="1"/>
      <c r="AN93" s="3"/>
      <c r="AO93" s="3"/>
      <c r="AP93" s="3"/>
      <c r="AQ93" s="3"/>
      <c r="AR93" s="3"/>
      <c r="AS93" s="3"/>
      <c r="AT93" s="3"/>
      <c r="AU93" s="3"/>
      <c r="AV93" s="3"/>
      <c r="AW93" s="3"/>
      <c r="AX93" s="1"/>
      <c r="AY93" s="1"/>
      <c r="AZ93" s="1"/>
      <c r="BA93" s="1"/>
      <c r="BB93" s="1"/>
      <c r="BC93" s="1"/>
      <c r="BD93" s="1"/>
      <c r="BE93" s="1"/>
      <c r="BF93" s="1"/>
      <c r="BG93" s="1"/>
      <c r="BH93" s="1"/>
      <c r="BI93" s="1"/>
      <c r="BJ93" s="1"/>
    </row>
    <row r="94" spans="1:62" ht="18" thickBot="1">
      <c r="A94" s="3"/>
      <c r="B94" s="3"/>
      <c r="C94" s="1"/>
      <c r="D94" s="1"/>
      <c r="E94" s="1"/>
      <c r="F94" s="1"/>
      <c r="G94" s="1"/>
      <c r="J94" t="s">
        <v>303</v>
      </c>
      <c r="L94" s="127">
        <f>+L88+L90+L92</f>
        <v>0</v>
      </c>
      <c r="M94" s="163">
        <f>+M88+M90+M92</f>
        <v>0</v>
      </c>
      <c r="O94" s="1"/>
      <c r="P94" s="1"/>
      <c r="Q94" s="1"/>
      <c r="S94" s="103" t="s">
        <v>55</v>
      </c>
      <c r="T94" t="s">
        <v>246</v>
      </c>
      <c r="V94" s="126">
        <f>+shotoku!D31</f>
        <v>0</v>
      </c>
      <c r="W94" s="3"/>
      <c r="X94" s="3"/>
      <c r="Y94" s="3"/>
      <c r="Z94" s="3"/>
      <c r="AA94" s="3"/>
      <c r="AB94" s="3"/>
      <c r="AC94" s="3"/>
      <c r="AD94" s="3"/>
      <c r="AE94" s="3"/>
      <c r="AF94" s="3"/>
      <c r="AG94" s="3"/>
      <c r="AH94" s="3"/>
      <c r="AI94" s="3"/>
      <c r="AJ94" s="3"/>
      <c r="AK94" s="3"/>
      <c r="AL94" s="1"/>
      <c r="AM94" s="1"/>
      <c r="AN94" s="3"/>
      <c r="AO94" s="3"/>
      <c r="AP94" s="3"/>
      <c r="AQ94" s="3"/>
      <c r="AR94" s="3"/>
      <c r="AS94" s="3"/>
      <c r="AT94" s="3"/>
      <c r="AU94" s="3"/>
      <c r="AV94" s="3"/>
      <c r="AW94" s="3"/>
      <c r="AX94" s="1"/>
      <c r="AY94" s="1"/>
      <c r="AZ94" s="1"/>
      <c r="BA94" s="1"/>
      <c r="BB94" s="1"/>
      <c r="BC94" s="1"/>
      <c r="BD94" s="1"/>
      <c r="BE94" s="1"/>
      <c r="BF94" s="1"/>
      <c r="BG94" s="1"/>
      <c r="BH94" s="1"/>
      <c r="BI94" s="1"/>
      <c r="BJ94" s="1"/>
    </row>
    <row r="95" spans="1:62">
      <c r="A95" s="3"/>
      <c r="B95" s="3"/>
      <c r="C95" s="1"/>
      <c r="D95" s="1"/>
      <c r="E95" s="1"/>
      <c r="F95" s="1"/>
      <c r="G95" s="1"/>
      <c r="O95" s="1"/>
      <c r="P95" s="1"/>
      <c r="Q95" s="1"/>
      <c r="S95" s="103" t="s">
        <v>192</v>
      </c>
      <c r="T95" t="s">
        <v>248</v>
      </c>
      <c r="V95" s="19">
        <f>MAX(0,+V93-V94)</f>
        <v>0</v>
      </c>
      <c r="W95" s="3"/>
      <c r="X95" s="3"/>
      <c r="Y95" s="3"/>
      <c r="Z95" s="3"/>
      <c r="AA95" s="3"/>
      <c r="AB95" s="3"/>
      <c r="AC95" s="3"/>
      <c r="AD95" s="3"/>
      <c r="AE95" s="3"/>
      <c r="AF95" s="3"/>
      <c r="AG95" s="3"/>
      <c r="AH95" s="3"/>
      <c r="AI95" s="3"/>
      <c r="AJ95" s="3"/>
      <c r="AK95" s="3"/>
      <c r="AL95" s="1"/>
      <c r="AM95" s="1"/>
      <c r="AN95" s="3"/>
      <c r="AO95" s="3"/>
      <c r="AP95" s="3"/>
      <c r="AQ95" s="3"/>
      <c r="AR95" s="3"/>
      <c r="AS95" s="3"/>
      <c r="AT95" s="3"/>
      <c r="AU95" s="3"/>
      <c r="AV95" s="3"/>
      <c r="AW95" s="3"/>
      <c r="AX95" s="1"/>
      <c r="AY95" s="1"/>
      <c r="AZ95" s="1"/>
      <c r="BA95" s="1"/>
      <c r="BB95" s="1"/>
      <c r="BC95" s="1"/>
      <c r="BD95" s="1"/>
      <c r="BE95" s="1"/>
      <c r="BF95" s="1"/>
      <c r="BG95" s="1"/>
      <c r="BH95" s="1"/>
      <c r="BI95" s="1"/>
      <c r="BJ95" s="1"/>
    </row>
    <row r="96" spans="1:62">
      <c r="A96" s="3"/>
      <c r="B96" s="3"/>
      <c r="C96" s="1"/>
      <c r="D96" s="1"/>
      <c r="E96" s="1"/>
      <c r="F96" s="1"/>
      <c r="G96" s="1"/>
      <c r="H96" s="22" t="s">
        <v>471</v>
      </c>
      <c r="O96" s="1"/>
      <c r="P96" s="1"/>
      <c r="Q96" s="1"/>
      <c r="W96" s="3"/>
      <c r="X96" s="3"/>
      <c r="Y96" s="3"/>
      <c r="Z96" s="3"/>
      <c r="AA96" s="3"/>
      <c r="AB96" s="3"/>
      <c r="AC96" s="3"/>
      <c r="AD96" s="3"/>
      <c r="AE96" s="3"/>
      <c r="AF96" s="3"/>
      <c r="AG96" s="3"/>
      <c r="AH96" s="3"/>
      <c r="AI96" s="3"/>
      <c r="AJ96" s="3"/>
      <c r="AK96" s="3"/>
      <c r="AL96" s="1"/>
      <c r="AM96" s="1"/>
      <c r="AN96" s="3"/>
      <c r="AO96" s="3"/>
      <c r="AP96" s="3"/>
      <c r="AQ96" s="3"/>
      <c r="AR96" s="3"/>
      <c r="AS96" s="3"/>
      <c r="AT96" s="3"/>
      <c r="AU96" s="3"/>
      <c r="AV96" s="3"/>
      <c r="AW96" s="3"/>
      <c r="AX96" s="1"/>
      <c r="AY96" s="1"/>
      <c r="AZ96" s="1"/>
      <c r="BA96" s="1"/>
      <c r="BB96" s="1"/>
      <c r="BC96" s="1"/>
      <c r="BD96" s="1"/>
      <c r="BE96" s="1"/>
      <c r="BF96" s="1"/>
      <c r="BG96" s="1"/>
      <c r="BH96" s="1"/>
      <c r="BI96" s="1"/>
      <c r="BJ96" s="1"/>
    </row>
    <row r="97" spans="1:62">
      <c r="A97" s="1"/>
      <c r="B97" s="1"/>
      <c r="C97" s="1"/>
      <c r="D97" s="1"/>
      <c r="E97" s="1"/>
      <c r="F97" s="1"/>
      <c r="G97" s="1"/>
      <c r="O97" s="1"/>
      <c r="P97" s="1"/>
      <c r="Q97" s="1"/>
      <c r="T97" t="s">
        <v>289</v>
      </c>
      <c r="W97" s="3"/>
      <c r="X97" s="3"/>
      <c r="Y97" s="3"/>
      <c r="Z97" s="3"/>
      <c r="AA97" s="3"/>
      <c r="AB97" s="3"/>
      <c r="AC97" s="3"/>
      <c r="AD97" s="3"/>
      <c r="AE97" s="3"/>
      <c r="AF97" s="3"/>
      <c r="AG97" s="3"/>
      <c r="AH97" s="3"/>
      <c r="AI97" s="3"/>
      <c r="AJ97" s="3"/>
      <c r="AK97" s="3"/>
      <c r="AL97" s="1"/>
      <c r="AM97" s="1"/>
      <c r="AN97" s="3"/>
      <c r="AO97" s="3"/>
      <c r="AP97" s="3"/>
      <c r="AQ97" s="3"/>
      <c r="AR97" s="3"/>
      <c r="AS97" s="3"/>
      <c r="AT97" s="3"/>
      <c r="AU97" s="3"/>
      <c r="AV97" s="3"/>
      <c r="AW97" s="3"/>
      <c r="AX97" s="1"/>
      <c r="AY97" s="1"/>
      <c r="AZ97" s="1"/>
      <c r="BA97" s="1"/>
      <c r="BB97" s="1"/>
      <c r="BC97" s="1"/>
      <c r="BD97" s="1"/>
      <c r="BE97" s="1"/>
      <c r="BF97" s="1"/>
      <c r="BG97" s="1"/>
      <c r="BH97" s="1"/>
      <c r="BI97" s="1"/>
      <c r="BJ97" s="1"/>
    </row>
    <row r="98" spans="1:62">
      <c r="A98" s="1"/>
      <c r="B98" s="1"/>
      <c r="C98" s="1"/>
      <c r="D98" s="1"/>
      <c r="E98" s="1"/>
      <c r="F98" s="1"/>
      <c r="G98" s="1"/>
      <c r="H98" t="s">
        <v>472</v>
      </c>
      <c r="I98" s="193">
        <f>+D15</f>
        <v>0</v>
      </c>
      <c r="O98" s="1"/>
      <c r="P98" s="1"/>
      <c r="Q98" s="1"/>
      <c r="S98" s="103" t="s">
        <v>191</v>
      </c>
      <c r="T98" t="s">
        <v>318</v>
      </c>
      <c r="V98" s="14">
        <f>+V95*2/5</f>
        <v>0</v>
      </c>
      <c r="W98" s="3"/>
      <c r="X98" s="3"/>
      <c r="Y98" s="3"/>
      <c r="Z98" s="3"/>
      <c r="AA98" s="3"/>
      <c r="AB98" s="3"/>
      <c r="AC98" s="3"/>
      <c r="AD98" s="3"/>
      <c r="AE98" s="3"/>
      <c r="AF98" s="3"/>
      <c r="AG98" s="3"/>
      <c r="AH98" s="3"/>
      <c r="AI98" s="3"/>
      <c r="AJ98" s="3"/>
      <c r="AK98" s="3"/>
      <c r="AL98" s="1"/>
      <c r="AM98" s="1"/>
      <c r="AN98" s="3"/>
      <c r="AO98" s="3"/>
      <c r="AP98" s="3"/>
      <c r="AQ98" s="3"/>
      <c r="AR98" s="3"/>
      <c r="AS98" s="3"/>
      <c r="AT98" s="3"/>
      <c r="AU98" s="3"/>
      <c r="AV98" s="3"/>
      <c r="AW98" s="3"/>
      <c r="AX98" s="1"/>
      <c r="AY98" s="1"/>
      <c r="AZ98" s="1"/>
      <c r="BA98" s="1"/>
      <c r="BB98" s="1"/>
      <c r="BC98" s="1"/>
      <c r="BD98" s="1"/>
      <c r="BE98" s="1"/>
      <c r="BF98" s="1"/>
      <c r="BG98" s="1"/>
      <c r="BH98" s="1"/>
      <c r="BI98" s="1"/>
      <c r="BJ98" s="1"/>
    </row>
    <row r="99" spans="1:62">
      <c r="A99" s="1"/>
      <c r="B99" s="1"/>
      <c r="C99" s="1"/>
      <c r="D99" s="1"/>
      <c r="E99" s="1"/>
      <c r="F99" s="1"/>
      <c r="G99" s="1"/>
      <c r="O99" s="1"/>
      <c r="P99" s="1"/>
      <c r="Q99" s="1"/>
      <c r="S99" s="103" t="s">
        <v>195</v>
      </c>
      <c r="T99" t="s">
        <v>249</v>
      </c>
      <c r="V99" s="19">
        <f>IF(V93&gt;0,shotoku!D30,0)</f>
        <v>0</v>
      </c>
      <c r="W99" s="3"/>
      <c r="X99" s="3"/>
      <c r="Y99" s="3"/>
      <c r="Z99" s="3"/>
      <c r="AA99" s="3"/>
      <c r="AB99" s="3"/>
      <c r="AC99" s="3"/>
      <c r="AD99" s="3"/>
      <c r="AE99" s="3"/>
      <c r="AF99" s="3"/>
      <c r="AG99" s="3"/>
      <c r="AH99" s="3"/>
      <c r="AI99" s="3"/>
      <c r="AJ99" s="3"/>
      <c r="AK99" s="3"/>
      <c r="AL99" s="1"/>
      <c r="AM99" s="1"/>
      <c r="AN99" s="3"/>
      <c r="AO99" s="3"/>
      <c r="AP99" s="3"/>
      <c r="AQ99" s="3"/>
      <c r="AR99" s="3"/>
      <c r="AS99" s="3"/>
      <c r="AT99" s="3"/>
      <c r="AU99" s="3"/>
      <c r="AV99" s="3"/>
      <c r="AW99" s="3"/>
      <c r="AX99" s="1"/>
      <c r="AY99" s="1"/>
      <c r="AZ99" s="1"/>
      <c r="BA99" s="1"/>
      <c r="BB99" s="1"/>
      <c r="BC99" s="1"/>
      <c r="BD99" s="1"/>
      <c r="BE99" s="1"/>
      <c r="BF99" s="1"/>
      <c r="BG99" s="1"/>
      <c r="BH99" s="1"/>
      <c r="BI99" s="1"/>
      <c r="BJ99" s="1"/>
    </row>
    <row r="100" spans="1:62">
      <c r="A100" s="1"/>
      <c r="B100" s="1"/>
      <c r="C100" s="1"/>
      <c r="D100" s="1"/>
      <c r="E100" s="1"/>
      <c r="F100" s="1"/>
      <c r="G100" s="1"/>
      <c r="H100" t="s">
        <v>473</v>
      </c>
      <c r="J100" s="35">
        <f>IF(I98&lt;=24000000,430000,0)</f>
        <v>430000</v>
      </c>
      <c r="O100" s="1"/>
      <c r="P100" s="1"/>
      <c r="Q100" s="1"/>
      <c r="S100" s="103" t="s">
        <v>196</v>
      </c>
      <c r="T100" t="s">
        <v>390</v>
      </c>
      <c r="V100" s="14">
        <f>+V99*2.8%</f>
        <v>0</v>
      </c>
      <c r="W100" s="3"/>
      <c r="X100" s="3"/>
      <c r="Y100" s="3"/>
      <c r="Z100" s="3"/>
      <c r="AA100" s="3"/>
      <c r="AB100" s="3"/>
      <c r="AC100" s="3"/>
      <c r="AD100" s="3"/>
      <c r="AE100" s="3"/>
      <c r="AF100" s="3"/>
      <c r="AG100" s="3"/>
      <c r="AH100" s="3"/>
      <c r="AI100" s="3"/>
      <c r="AJ100" s="3"/>
      <c r="AK100" s="3"/>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row>
    <row r="101" spans="1:62">
      <c r="A101" s="1"/>
      <c r="B101" s="1"/>
      <c r="C101" s="1"/>
      <c r="D101" s="1"/>
      <c r="E101" s="1"/>
      <c r="F101" s="1"/>
      <c r="G101" s="1"/>
      <c r="H101" t="s">
        <v>474</v>
      </c>
      <c r="J101" s="35">
        <f>IF(24500000&gt;=I98,IF(I98&gt;24000000,290000,0),0)</f>
        <v>0</v>
      </c>
      <c r="O101" s="1"/>
      <c r="P101" s="1"/>
      <c r="Q101" s="1"/>
      <c r="R101" s="3"/>
      <c r="S101" s="103" t="s">
        <v>252</v>
      </c>
      <c r="V101" s="333">
        <v>54600</v>
      </c>
      <c r="W101" s="3"/>
      <c r="X101" s="3"/>
      <c r="Y101" s="3"/>
      <c r="Z101" s="3"/>
      <c r="AA101" s="3"/>
      <c r="AB101" s="3"/>
      <c r="AC101" s="3"/>
      <c r="AD101" s="3"/>
      <c r="AE101" s="3"/>
      <c r="AF101" s="3"/>
      <c r="AG101" s="3"/>
      <c r="AH101" s="3"/>
      <c r="AI101" s="3"/>
      <c r="AJ101" s="3"/>
      <c r="AK101" s="3"/>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row>
    <row r="102" spans="1:62" ht="18" thickBot="1">
      <c r="A102" s="1"/>
      <c r="B102" s="1"/>
      <c r="C102" s="1"/>
      <c r="D102" s="1"/>
      <c r="E102" s="1"/>
      <c r="F102" s="1"/>
      <c r="G102" s="1"/>
      <c r="H102" t="s">
        <v>475</v>
      </c>
      <c r="J102" s="35">
        <f>IF(25000000&gt;=I98,IF(I98&gt;24500000,150000,0),0)</f>
        <v>0</v>
      </c>
      <c r="O102" s="1"/>
      <c r="P102" s="1"/>
      <c r="Q102" s="1"/>
      <c r="R102" s="3"/>
      <c r="S102" s="103" t="s">
        <v>253</v>
      </c>
      <c r="T102" t="s">
        <v>256</v>
      </c>
      <c r="V102" s="155">
        <f>MIN(V100,V101)</f>
        <v>0</v>
      </c>
      <c r="W102" s="3"/>
      <c r="X102" s="3"/>
      <c r="Y102" s="3"/>
      <c r="Z102" s="3"/>
      <c r="AA102" s="3"/>
      <c r="AB102" s="3"/>
      <c r="AC102" s="3"/>
      <c r="AD102" s="3"/>
      <c r="AE102" s="3"/>
      <c r="AF102" s="3"/>
      <c r="AG102" s="3"/>
      <c r="AH102" s="3"/>
      <c r="AI102" s="3"/>
      <c r="AJ102" s="3"/>
      <c r="AK102" s="3"/>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row>
    <row r="103" spans="1:62" ht="18" thickBot="1">
      <c r="A103" s="1"/>
      <c r="B103" s="1"/>
      <c r="C103" s="1"/>
      <c r="D103" s="1"/>
      <c r="E103" s="1"/>
      <c r="F103" s="1"/>
      <c r="G103" s="1"/>
      <c r="H103" t="s">
        <v>476</v>
      </c>
      <c r="J103" s="88">
        <f>IF(I98&gt;25000000,0,0)</f>
        <v>0</v>
      </c>
      <c r="O103" s="1"/>
      <c r="P103" s="1"/>
      <c r="Q103" s="1"/>
      <c r="R103" s="3"/>
      <c r="T103" t="s">
        <v>323</v>
      </c>
      <c r="V103" s="127">
        <f>MIN(V98,V102)</f>
        <v>0</v>
      </c>
      <c r="W103" s="3"/>
      <c r="X103" s="3"/>
      <c r="Y103" s="3"/>
      <c r="Z103" s="3"/>
      <c r="AA103" s="3"/>
      <c r="AB103" s="3"/>
      <c r="AC103" s="3"/>
      <c r="AD103" s="3"/>
      <c r="AE103" s="3"/>
      <c r="AF103" s="3"/>
      <c r="AG103" s="3"/>
      <c r="AH103" s="3"/>
      <c r="AI103" s="3"/>
      <c r="AJ103" s="3"/>
      <c r="AK103" s="3"/>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row>
    <row r="104" spans="1:62">
      <c r="A104" s="1"/>
      <c r="B104" s="1"/>
      <c r="C104" s="1"/>
      <c r="D104" s="1"/>
      <c r="E104" s="1"/>
      <c r="F104" s="1"/>
      <c r="G104" s="1"/>
      <c r="J104" s="89">
        <f>SUM(J100:J103)</f>
        <v>430000</v>
      </c>
      <c r="O104" s="1"/>
      <c r="P104" s="1"/>
      <c r="Q104" s="1"/>
      <c r="R104" s="3"/>
      <c r="W104" s="3"/>
      <c r="X104" s="3"/>
      <c r="Y104" s="3"/>
      <c r="Z104" s="3"/>
      <c r="AA104" s="3"/>
      <c r="AB104" s="3"/>
      <c r="AC104" s="3"/>
      <c r="AD104" s="3"/>
      <c r="AE104" s="3"/>
      <c r="AF104" s="3"/>
      <c r="AG104" s="3"/>
      <c r="AH104" s="3"/>
      <c r="AI104" s="3"/>
      <c r="AJ104" s="3"/>
      <c r="AK104" s="3"/>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row>
    <row r="105" spans="1:62">
      <c r="A105" s="1"/>
      <c r="B105" s="1"/>
      <c r="C105" s="1"/>
      <c r="D105" s="1"/>
      <c r="E105" s="1"/>
      <c r="F105" s="1"/>
      <c r="G105" s="1"/>
      <c r="O105" s="1"/>
      <c r="P105" s="1"/>
      <c r="Q105" s="1"/>
      <c r="R105" s="3"/>
      <c r="S105" s="103"/>
      <c r="T105" t="s">
        <v>257</v>
      </c>
      <c r="W105" s="3"/>
      <c r="X105" s="3"/>
      <c r="Y105" s="3"/>
      <c r="Z105" s="3"/>
      <c r="AA105" s="3"/>
      <c r="AB105" s="3"/>
      <c r="AC105" s="3"/>
      <c r="AD105" s="3"/>
      <c r="AE105" s="3"/>
      <c r="AF105" s="3"/>
      <c r="AG105" s="3"/>
      <c r="AH105" s="3"/>
      <c r="AI105" s="3"/>
      <c r="AJ105" s="3"/>
      <c r="AK105" s="3"/>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row>
    <row r="106" spans="1:62">
      <c r="A106" s="1"/>
      <c r="B106" s="1"/>
      <c r="C106" s="1"/>
      <c r="D106" s="1"/>
      <c r="E106" s="1"/>
      <c r="F106" s="1"/>
      <c r="G106" s="1"/>
      <c r="O106" s="1"/>
      <c r="P106" s="1"/>
      <c r="Q106" s="1"/>
      <c r="R106" s="3"/>
      <c r="S106" s="103" t="s">
        <v>254</v>
      </c>
      <c r="T106" t="s">
        <v>319</v>
      </c>
      <c r="V106" s="14">
        <f>+V95*3/5</f>
        <v>0</v>
      </c>
      <c r="W106" s="3"/>
      <c r="X106" s="3"/>
      <c r="Y106" s="3"/>
      <c r="Z106" s="3"/>
      <c r="AA106" s="3"/>
      <c r="AB106" s="3"/>
      <c r="AC106" s="3"/>
      <c r="AD106" s="3"/>
      <c r="AE106" s="3"/>
      <c r="AF106" s="3"/>
      <c r="AG106" s="3"/>
      <c r="AH106" s="3"/>
      <c r="AI106" s="3"/>
      <c r="AJ106" s="3"/>
      <c r="AK106" s="3"/>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row>
    <row r="107" spans="1:62">
      <c r="A107" s="1"/>
      <c r="B107" s="1"/>
      <c r="C107" s="1"/>
      <c r="D107" s="1"/>
      <c r="E107" s="1"/>
      <c r="F107" s="1"/>
      <c r="G107" s="1"/>
      <c r="H107" s="22" t="s">
        <v>285</v>
      </c>
      <c r="L107" s="1"/>
      <c r="M107" s="1"/>
      <c r="N107" s="1"/>
      <c r="O107" s="1"/>
      <c r="P107" s="1"/>
      <c r="Q107" s="1"/>
      <c r="R107" s="3"/>
      <c r="S107" s="103" t="s">
        <v>255</v>
      </c>
      <c r="T107" t="s">
        <v>249</v>
      </c>
      <c r="V107" s="19">
        <f>IF(V93&gt;0,+shotoku!D30,0)</f>
        <v>0</v>
      </c>
      <c r="W107" s="3"/>
      <c r="X107" s="3"/>
      <c r="Y107" s="3"/>
      <c r="Z107" s="3"/>
      <c r="AA107" s="3"/>
      <c r="AB107" s="3"/>
      <c r="AC107" s="3"/>
      <c r="AD107" s="3"/>
      <c r="AE107" s="3"/>
      <c r="AF107" s="3"/>
      <c r="AG107" s="3"/>
      <c r="AH107" s="3"/>
      <c r="AI107" s="3"/>
      <c r="AJ107" s="3"/>
      <c r="AK107" s="3"/>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row>
    <row r="108" spans="1:62">
      <c r="A108" s="1"/>
      <c r="B108" s="1"/>
      <c r="C108" s="1"/>
      <c r="D108" s="1"/>
      <c r="E108" s="1"/>
      <c r="F108" s="1"/>
      <c r="G108" s="1"/>
      <c r="L108" s="1"/>
      <c r="M108" s="1"/>
      <c r="N108" s="1"/>
      <c r="O108" s="1"/>
      <c r="P108" s="1"/>
      <c r="Q108" s="1"/>
      <c r="R108" s="3"/>
      <c r="S108" s="103" t="s">
        <v>258</v>
      </c>
      <c r="T108" t="s">
        <v>391</v>
      </c>
      <c r="V108" s="14">
        <f>+V107*3%</f>
        <v>0</v>
      </c>
      <c r="W108" s="3"/>
      <c r="X108" s="3"/>
      <c r="Y108" s="3"/>
      <c r="Z108" s="3"/>
      <c r="AA108" s="3"/>
      <c r="AB108" s="3"/>
      <c r="AC108" s="3"/>
      <c r="AD108" s="3"/>
      <c r="AE108" s="3"/>
      <c r="AF108" s="3"/>
      <c r="AG108" s="3"/>
      <c r="AH108" s="3"/>
      <c r="AI108" s="3"/>
      <c r="AJ108" s="3"/>
      <c r="AK108" s="3"/>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row>
    <row r="109" spans="1:62">
      <c r="A109" s="1"/>
      <c r="B109" s="1"/>
      <c r="C109" s="1"/>
      <c r="D109" s="1"/>
      <c r="E109" s="1"/>
      <c r="F109" s="1"/>
      <c r="G109" s="1"/>
      <c r="H109" t="s">
        <v>274</v>
      </c>
      <c r="L109" s="1"/>
      <c r="M109" s="1"/>
      <c r="N109" s="1"/>
      <c r="O109" s="1"/>
      <c r="P109" s="1"/>
      <c r="Q109" s="1"/>
      <c r="R109" s="3"/>
      <c r="S109" s="103" t="s">
        <v>288</v>
      </c>
      <c r="V109" s="333">
        <v>81900</v>
      </c>
      <c r="W109" s="3"/>
      <c r="X109" s="3"/>
      <c r="Y109" s="3"/>
      <c r="Z109" s="3"/>
      <c r="AA109" s="3"/>
      <c r="AB109" s="3"/>
      <c r="AC109" s="3"/>
      <c r="AD109" s="3"/>
      <c r="AE109" s="3"/>
      <c r="AF109" s="3"/>
      <c r="AG109" s="3"/>
      <c r="AH109" s="3"/>
      <c r="AI109" s="3"/>
      <c r="AJ109" s="3"/>
      <c r="AK109" s="3"/>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row>
    <row r="110" spans="1:62" ht="18" thickBot="1">
      <c r="A110" s="1"/>
      <c r="B110" s="1"/>
      <c r="C110" s="1"/>
      <c r="D110" s="1"/>
      <c r="E110" s="1"/>
      <c r="F110" s="1"/>
      <c r="G110" s="1"/>
      <c r="I110" s="33" t="s">
        <v>278</v>
      </c>
      <c r="J110" s="33" t="s">
        <v>279</v>
      </c>
      <c r="K110" s="33" t="s">
        <v>280</v>
      </c>
      <c r="L110" s="1"/>
      <c r="M110" s="1"/>
      <c r="N110" s="1"/>
      <c r="O110" s="1"/>
      <c r="P110" s="1"/>
      <c r="Q110" s="1"/>
      <c r="R110" s="3"/>
      <c r="S110" s="103" t="s">
        <v>259</v>
      </c>
      <c r="T110" t="s">
        <v>321</v>
      </c>
      <c r="V110" s="155">
        <f>MIN(V108,V109)</f>
        <v>0</v>
      </c>
      <c r="W110" s="3"/>
      <c r="X110" s="3"/>
      <c r="Y110" s="3"/>
      <c r="Z110" s="3"/>
      <c r="AA110" s="3"/>
      <c r="AB110" s="3"/>
      <c r="AC110" s="3"/>
      <c r="AD110" s="3"/>
      <c r="AE110" s="3"/>
      <c r="AF110" s="3"/>
      <c r="AG110" s="3"/>
      <c r="AH110" s="3"/>
      <c r="AI110" s="3"/>
      <c r="AJ110" s="3"/>
      <c r="AK110" s="3"/>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row>
    <row r="111" spans="1:62" ht="18" thickBot="1">
      <c r="A111" s="1"/>
      <c r="B111" s="1"/>
      <c r="C111" s="1"/>
      <c r="D111" s="1"/>
      <c r="E111" s="1"/>
      <c r="F111" s="1"/>
      <c r="G111" s="1"/>
      <c r="H111" t="s">
        <v>275</v>
      </c>
      <c r="I111" s="35">
        <v>430000</v>
      </c>
      <c r="J111" s="35">
        <v>480000</v>
      </c>
      <c r="L111" s="1"/>
      <c r="M111" s="1"/>
      <c r="N111" s="1"/>
      <c r="O111" s="1"/>
      <c r="P111" s="1"/>
      <c r="Q111" s="1"/>
      <c r="R111" s="3"/>
      <c r="T111" t="s">
        <v>322</v>
      </c>
      <c r="V111" s="127">
        <f>MIN(V106,V110)</f>
        <v>0</v>
      </c>
      <c r="W111" s="3"/>
      <c r="X111" s="3"/>
      <c r="Y111" s="3"/>
      <c r="Z111" s="3"/>
      <c r="AA111" s="3"/>
      <c r="AB111" s="3"/>
      <c r="AC111" s="3"/>
      <c r="AD111" s="3"/>
      <c r="AE111" s="3"/>
      <c r="AF111" s="3"/>
      <c r="AG111" s="3"/>
      <c r="AH111" s="3"/>
      <c r="AI111" s="3"/>
      <c r="AJ111" s="3"/>
      <c r="AK111" s="3"/>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row>
    <row r="112" spans="1:62" ht="18" thickBot="1">
      <c r="A112" s="1"/>
      <c r="B112" s="1"/>
      <c r="C112" s="1"/>
      <c r="D112" s="1"/>
      <c r="E112" s="1"/>
      <c r="F112" s="1"/>
      <c r="G112" s="1"/>
      <c r="H112" t="s">
        <v>284</v>
      </c>
      <c r="I112" s="89">
        <f>+K15+K16+K40+L94</f>
        <v>0</v>
      </c>
      <c r="J112" s="89">
        <f>+L15+L16+K41+M94</f>
        <v>0</v>
      </c>
      <c r="L112" s="1"/>
      <c r="M112" s="1"/>
      <c r="N112" s="1"/>
      <c r="O112" s="1"/>
      <c r="P112" s="1"/>
      <c r="Q112" s="1"/>
      <c r="R112" s="3"/>
      <c r="T112" t="s">
        <v>40</v>
      </c>
      <c r="V112" s="127">
        <f>+V103+V111</f>
        <v>0</v>
      </c>
      <c r="W112" s="3"/>
      <c r="X112" s="3"/>
      <c r="Y112" s="3"/>
      <c r="Z112" s="3"/>
      <c r="AA112" s="3"/>
      <c r="AB112" s="3"/>
      <c r="AC112" s="3"/>
      <c r="AD112" s="3"/>
      <c r="AE112" s="3"/>
      <c r="AF112" s="3"/>
      <c r="AG112" s="3"/>
      <c r="AH112" s="3"/>
      <c r="AI112" s="3"/>
      <c r="AJ112" s="3"/>
      <c r="AK112" s="3"/>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row>
    <row r="113" spans="1:62" ht="18" thickBot="1">
      <c r="A113" s="1"/>
      <c r="B113" s="1"/>
      <c r="C113" s="1"/>
      <c r="D113" s="1"/>
      <c r="E113" s="1"/>
      <c r="F113" s="1"/>
      <c r="G113" s="1"/>
      <c r="H113" t="s">
        <v>296</v>
      </c>
      <c r="I113" s="89">
        <f>+K60</f>
        <v>0</v>
      </c>
      <c r="J113" s="89">
        <f>+K61</f>
        <v>0</v>
      </c>
      <c r="L113" s="1"/>
      <c r="M113" s="1"/>
      <c r="N113" s="1"/>
      <c r="O113" s="1"/>
      <c r="P113" s="1"/>
      <c r="Q113" s="1"/>
      <c r="R113" s="3"/>
      <c r="S113" s="3"/>
      <c r="T113" s="3"/>
      <c r="U113" s="3"/>
      <c r="V113" s="3"/>
      <c r="W113" s="3"/>
      <c r="X113" s="3"/>
      <c r="Y113" s="3"/>
      <c r="Z113" s="3"/>
      <c r="AA113" s="3"/>
      <c r="AB113" s="3"/>
      <c r="AC113" s="3"/>
      <c r="AD113" s="3"/>
      <c r="AE113" s="3"/>
      <c r="AF113" s="3"/>
      <c r="AG113" s="3"/>
      <c r="AH113" s="3"/>
      <c r="AI113" s="3"/>
      <c r="AJ113" s="3"/>
      <c r="AK113" s="3"/>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row>
    <row r="114" spans="1:62" ht="18" thickBot="1">
      <c r="A114" s="1"/>
      <c r="B114" s="1"/>
      <c r="C114" s="1"/>
      <c r="D114" s="1"/>
      <c r="E114" s="1"/>
      <c r="F114" s="1"/>
      <c r="G114" s="1"/>
      <c r="H114" t="s">
        <v>276</v>
      </c>
      <c r="I114" s="89">
        <f>+L40</f>
        <v>0</v>
      </c>
      <c r="J114" s="89">
        <f>+N42</f>
        <v>0</v>
      </c>
      <c r="L114" s="1"/>
      <c r="M114" s="1"/>
      <c r="N114" s="1"/>
      <c r="O114" s="1"/>
      <c r="P114" s="1"/>
      <c r="Q114" s="1"/>
      <c r="R114" s="3"/>
      <c r="S114" s="3"/>
      <c r="T114" s="3"/>
      <c r="U114" s="3"/>
      <c r="V114" s="60">
        <f>IF(U68&lt;=20000000,MAX(V90,V112),0)</f>
        <v>0</v>
      </c>
      <c r="W114" s="3"/>
      <c r="X114" s="3"/>
      <c r="Y114" s="3"/>
      <c r="Z114" s="3"/>
      <c r="AA114" s="3"/>
      <c r="AB114" s="3"/>
      <c r="AC114" s="3"/>
      <c r="AD114" s="3"/>
      <c r="AE114" s="3"/>
      <c r="AF114" s="3"/>
      <c r="AG114" s="3"/>
      <c r="AH114" s="3"/>
      <c r="AI114" s="3"/>
      <c r="AJ114" s="3"/>
      <c r="AK114" s="3"/>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row>
    <row r="115" spans="1:62">
      <c r="A115" s="1"/>
      <c r="B115" s="1"/>
      <c r="C115" s="1"/>
      <c r="D115" s="1"/>
      <c r="E115" s="1"/>
      <c r="F115" s="1"/>
      <c r="G115" s="1"/>
      <c r="H115" t="s">
        <v>277</v>
      </c>
      <c r="I115" s="130">
        <f>+L79</f>
        <v>0</v>
      </c>
      <c r="J115" s="130">
        <f>+M79</f>
        <v>0</v>
      </c>
      <c r="L115" s="1"/>
      <c r="M115" s="1"/>
      <c r="N115" s="1"/>
      <c r="O115" s="1"/>
      <c r="P115" s="1"/>
      <c r="Q115" s="1"/>
      <c r="R115" s="3"/>
      <c r="S115" s="3"/>
      <c r="T115" s="3"/>
      <c r="U115" s="3"/>
      <c r="V115" s="3"/>
      <c r="W115" s="3"/>
      <c r="X115" s="3"/>
      <c r="Y115" s="3"/>
      <c r="Z115" s="3"/>
      <c r="AA115" s="3"/>
      <c r="AB115" s="3"/>
      <c r="AC115" s="3"/>
      <c r="AD115" s="3"/>
      <c r="AE115" s="3"/>
      <c r="AF115" s="3"/>
      <c r="AG115" s="3"/>
      <c r="AH115" s="3"/>
      <c r="AI115" s="3"/>
      <c r="AJ115" s="3"/>
      <c r="AK115" s="3"/>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row>
    <row r="116" spans="1:62">
      <c r="A116" s="1"/>
      <c r="B116" s="1"/>
      <c r="C116" s="1"/>
      <c r="D116" s="1"/>
      <c r="E116" s="1"/>
      <c r="F116" s="1"/>
      <c r="G116" s="1"/>
      <c r="I116" s="35">
        <f>SUM(I111:I115)</f>
        <v>430000</v>
      </c>
      <c r="J116" s="35">
        <f>SUM(J111:J115)</f>
        <v>480000</v>
      </c>
      <c r="K116" s="89">
        <f>+J116-I116</f>
        <v>50000</v>
      </c>
      <c r="L116" s="1"/>
      <c r="M116" s="1"/>
      <c r="N116" s="1"/>
      <c r="O116" s="1"/>
      <c r="P116" s="1"/>
      <c r="Q116" s="1"/>
      <c r="R116" s="3"/>
      <c r="S116" s="3"/>
      <c r="T116" s="3"/>
      <c r="U116" s="3"/>
      <c r="V116" s="3"/>
      <c r="W116" s="3"/>
      <c r="X116" s="3"/>
      <c r="Y116" s="3"/>
      <c r="Z116" s="3"/>
      <c r="AA116" s="3"/>
      <c r="AB116" s="3"/>
      <c r="AC116" s="3"/>
      <c r="AD116" s="3"/>
      <c r="AE116" s="3"/>
      <c r="AF116" s="3"/>
      <c r="AG116" s="3"/>
      <c r="AH116" s="3"/>
      <c r="AI116" s="3"/>
      <c r="AJ116" s="3"/>
      <c r="AK116" s="3"/>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row>
    <row r="117" spans="1:62">
      <c r="A117" s="1"/>
      <c r="B117" s="1"/>
      <c r="C117" s="1"/>
      <c r="D117" s="1"/>
      <c r="E117" s="1"/>
      <c r="F117" s="1"/>
      <c r="G117" s="1"/>
      <c r="H117" t="s">
        <v>281</v>
      </c>
      <c r="L117" s="1"/>
      <c r="M117" s="1"/>
      <c r="N117" s="1"/>
      <c r="O117" s="1"/>
      <c r="P117" s="1"/>
      <c r="Q117" s="1"/>
      <c r="R117" s="3"/>
      <c r="S117" s="3"/>
      <c r="T117" s="3"/>
      <c r="U117" s="3"/>
      <c r="V117" s="3"/>
      <c r="W117" s="3"/>
      <c r="X117" s="3"/>
      <c r="Y117" s="3"/>
      <c r="Z117" s="3"/>
      <c r="AA117" s="3"/>
      <c r="AB117" s="3"/>
      <c r="AC117" s="3"/>
      <c r="AD117" s="3"/>
      <c r="AE117" s="3"/>
      <c r="AF117" s="3"/>
      <c r="AG117" s="3"/>
      <c r="AH117" s="3"/>
      <c r="AI117" s="3"/>
      <c r="AJ117" s="3"/>
      <c r="AK117" s="3"/>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row>
    <row r="118" spans="1:62">
      <c r="A118" s="1"/>
      <c r="B118" s="1"/>
      <c r="C118" s="1"/>
      <c r="D118" s="1"/>
      <c r="E118" s="1"/>
      <c r="F118" s="1"/>
      <c r="G118" s="1"/>
      <c r="H118" s="120">
        <f>+D29</f>
        <v>0</v>
      </c>
      <c r="L118" s="1"/>
      <c r="M118" s="1"/>
      <c r="N118" s="1"/>
      <c r="O118" s="1"/>
      <c r="P118" s="1"/>
      <c r="Q118" s="1"/>
      <c r="R118" s="3"/>
      <c r="S118" s="3"/>
      <c r="T118" s="3"/>
      <c r="U118" s="3"/>
      <c r="V118" s="3"/>
      <c r="W118" s="3"/>
      <c r="X118" s="3"/>
      <c r="Y118" s="3"/>
      <c r="Z118" s="3"/>
      <c r="AA118" s="3"/>
      <c r="AB118" s="3"/>
      <c r="AC118" s="3"/>
      <c r="AD118" s="3"/>
      <c r="AE118" s="3"/>
      <c r="AF118" s="3"/>
      <c r="AG118" s="3"/>
      <c r="AH118" s="3"/>
      <c r="AI118" s="3"/>
      <c r="AJ118" s="3"/>
      <c r="AK118" s="3"/>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row>
    <row r="119" spans="1:62">
      <c r="A119" s="1"/>
      <c r="B119" s="1"/>
      <c r="C119" s="1"/>
      <c r="D119" s="1"/>
      <c r="E119" s="1"/>
      <c r="F119" s="1"/>
      <c r="G119" s="1"/>
      <c r="H119" t="s">
        <v>282</v>
      </c>
      <c r="L119" s="1"/>
      <c r="M119" s="1"/>
      <c r="N119" s="1"/>
      <c r="O119" s="1"/>
      <c r="P119" s="1"/>
      <c r="Q119" s="1"/>
      <c r="R119" s="3"/>
      <c r="S119" s="3"/>
      <c r="T119" s="3"/>
      <c r="U119" s="3"/>
      <c r="V119" s="3"/>
      <c r="W119" s="3"/>
      <c r="X119" s="3"/>
      <c r="Y119" s="3"/>
      <c r="Z119" s="3"/>
      <c r="AA119" s="3"/>
      <c r="AB119" s="3"/>
      <c r="AC119" s="3"/>
      <c r="AD119" s="3"/>
      <c r="AE119" s="3"/>
      <c r="AF119" s="3"/>
      <c r="AG119" s="3"/>
      <c r="AH119" s="3"/>
      <c r="AI119" s="3"/>
      <c r="AJ119" s="3"/>
      <c r="AK119" s="3"/>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row>
    <row r="120" spans="1:62">
      <c r="A120" s="1"/>
      <c r="B120" s="1"/>
      <c r="C120" s="1"/>
      <c r="D120" s="1"/>
      <c r="E120" s="1"/>
      <c r="F120" s="1"/>
      <c r="G120" s="1"/>
      <c r="H120" t="s">
        <v>274</v>
      </c>
      <c r="I120" s="89">
        <f>+K116</f>
        <v>50000</v>
      </c>
      <c r="L120" s="1"/>
      <c r="M120" s="1"/>
      <c r="N120" s="1"/>
      <c r="O120" s="1"/>
      <c r="P120" s="1"/>
      <c r="Q120" s="1"/>
      <c r="R120" s="3"/>
      <c r="S120" s="3"/>
      <c r="T120" s="3"/>
      <c r="U120" s="3"/>
      <c r="V120" s="3"/>
      <c r="W120" s="3"/>
      <c r="X120" s="3"/>
      <c r="Y120" s="3"/>
      <c r="Z120" s="3"/>
      <c r="AA120" s="3"/>
      <c r="AB120" s="3"/>
      <c r="AC120" s="3"/>
      <c r="AD120" s="3"/>
      <c r="AE120" s="3"/>
      <c r="AF120" s="3"/>
      <c r="AG120" s="3"/>
      <c r="AH120" s="3"/>
      <c r="AI120" s="3"/>
      <c r="AJ120" s="3"/>
      <c r="AK120" s="3"/>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row>
    <row r="121" spans="1:62">
      <c r="A121" s="1"/>
      <c r="B121" s="1"/>
      <c r="C121" s="1"/>
      <c r="D121" s="1"/>
      <c r="E121" s="1"/>
      <c r="F121" s="1"/>
      <c r="G121" s="1"/>
      <c r="H121" t="str">
        <f>+H117</f>
        <v>課税総所得</v>
      </c>
      <c r="I121" s="120">
        <f>IF(H118&lt;=2000000,H118,0)</f>
        <v>0</v>
      </c>
      <c r="L121" s="1"/>
      <c r="M121" s="1"/>
      <c r="N121" s="1"/>
      <c r="O121" s="1"/>
      <c r="P121" s="1"/>
      <c r="Q121" s="1"/>
      <c r="R121" s="3"/>
      <c r="S121" s="3"/>
      <c r="T121" s="3"/>
      <c r="U121" s="3"/>
      <c r="V121" s="3"/>
      <c r="W121" s="3"/>
      <c r="X121" s="3"/>
      <c r="Y121" s="3"/>
      <c r="Z121" s="3"/>
      <c r="AA121" s="3"/>
      <c r="AB121" s="3"/>
      <c r="AC121" s="3"/>
      <c r="AD121" s="3"/>
      <c r="AE121" s="3"/>
      <c r="AF121" s="3"/>
      <c r="AG121" s="3"/>
      <c r="AH121" s="3"/>
      <c r="AI121" s="3"/>
      <c r="AJ121" s="3"/>
      <c r="AK121" s="3"/>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row>
    <row r="122" spans="1:62">
      <c r="A122" s="1"/>
      <c r="B122" s="1"/>
      <c r="C122" s="1"/>
      <c r="D122" s="1"/>
      <c r="E122" s="1"/>
      <c r="F122" s="1"/>
      <c r="G122" s="1"/>
      <c r="H122" t="s">
        <v>286</v>
      </c>
      <c r="I122" s="89">
        <f>MIN(I120,I121)</f>
        <v>0</v>
      </c>
      <c r="L122" s="1"/>
      <c r="M122" s="1"/>
      <c r="N122" s="1"/>
      <c r="O122" s="1"/>
      <c r="P122" s="1"/>
      <c r="Q122" s="1"/>
      <c r="R122" s="3"/>
      <c r="S122" s="3"/>
      <c r="T122" s="3"/>
      <c r="U122" s="3"/>
      <c r="V122" s="3"/>
      <c r="W122" s="3"/>
      <c r="X122" s="3"/>
      <c r="Y122" s="3"/>
      <c r="Z122" s="3"/>
      <c r="AA122" s="3"/>
      <c r="AB122" s="3"/>
      <c r="AC122" s="3"/>
      <c r="AD122" s="3"/>
      <c r="AE122" s="3"/>
      <c r="AF122" s="3"/>
      <c r="AG122" s="3"/>
      <c r="AH122" s="3"/>
      <c r="AI122" s="3"/>
      <c r="AJ122" s="3"/>
      <c r="AK122" s="3"/>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row>
    <row r="123" spans="1:62">
      <c r="A123" s="1"/>
      <c r="B123" s="1"/>
      <c r="C123" s="1"/>
      <c r="D123" s="1"/>
      <c r="E123" s="1"/>
      <c r="F123" s="1"/>
      <c r="G123" s="1"/>
      <c r="H123" s="131">
        <v>0.05</v>
      </c>
      <c r="I123" s="35">
        <f>+I122*5%</f>
        <v>0</v>
      </c>
      <c r="L123" s="1"/>
      <c r="M123" s="1"/>
      <c r="N123" s="1"/>
      <c r="O123" s="1"/>
      <c r="P123" s="1"/>
      <c r="Q123" s="1"/>
      <c r="R123" s="3"/>
      <c r="S123" s="3"/>
      <c r="T123" s="3"/>
      <c r="U123" s="3"/>
      <c r="V123" s="3"/>
      <c r="W123" s="3"/>
      <c r="X123" s="3"/>
      <c r="Y123" s="3"/>
      <c r="Z123" s="3"/>
      <c r="AA123" s="3"/>
      <c r="AB123" s="3"/>
      <c r="AC123" s="3"/>
      <c r="AD123" s="3"/>
      <c r="AE123" s="3"/>
      <c r="AF123" s="3"/>
      <c r="AG123" s="3"/>
      <c r="AH123" s="3"/>
      <c r="AI123" s="3"/>
      <c r="AJ123" s="3"/>
      <c r="AK123" s="3"/>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row>
    <row r="124" spans="1:62">
      <c r="A124" s="1"/>
      <c r="B124" s="1"/>
      <c r="C124" s="1"/>
      <c r="D124" s="1"/>
      <c r="E124" s="1"/>
      <c r="F124" s="1"/>
      <c r="G124" s="1"/>
      <c r="H124" t="s">
        <v>283</v>
      </c>
      <c r="L124" s="1"/>
      <c r="M124" s="1"/>
      <c r="N124" s="1"/>
      <c r="O124" s="1"/>
      <c r="P124" s="1"/>
      <c r="Q124" s="1"/>
      <c r="R124" s="3"/>
      <c r="S124" s="3"/>
      <c r="T124" s="3"/>
      <c r="U124" s="3"/>
      <c r="V124" s="3"/>
      <c r="W124" s="3"/>
      <c r="X124" s="3"/>
      <c r="Y124" s="3"/>
      <c r="Z124" s="3"/>
      <c r="AA124" s="3"/>
      <c r="AB124" s="3"/>
      <c r="AC124" s="3"/>
      <c r="AD124" s="3"/>
      <c r="AE124" s="3"/>
      <c r="AF124" s="3"/>
      <c r="AG124" s="3"/>
      <c r="AH124" s="3"/>
      <c r="AI124" s="3"/>
      <c r="AJ124" s="3"/>
      <c r="AK124" s="3"/>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row>
    <row r="125" spans="1:62">
      <c r="A125" s="1"/>
      <c r="B125" s="1"/>
      <c r="C125" s="1"/>
      <c r="D125" s="1"/>
      <c r="E125" s="1"/>
      <c r="F125" s="1"/>
      <c r="G125" s="1"/>
      <c r="H125" t="s">
        <v>274</v>
      </c>
      <c r="I125" s="89">
        <f>IF(H118&lt;=2000000,0,+K116)</f>
        <v>0</v>
      </c>
      <c r="L125" s="1"/>
      <c r="M125" s="1"/>
      <c r="N125" s="1"/>
      <c r="O125" s="1"/>
      <c r="P125" s="1"/>
      <c r="Q125" s="1"/>
      <c r="R125" s="3"/>
      <c r="S125" s="3"/>
      <c r="T125" s="3"/>
      <c r="U125" s="3"/>
      <c r="V125" s="3"/>
      <c r="W125" s="3"/>
      <c r="X125" s="3"/>
      <c r="Y125" s="3"/>
      <c r="Z125" s="3"/>
      <c r="AA125" s="3"/>
      <c r="AB125" s="3"/>
      <c r="AC125" s="3"/>
      <c r="AD125" s="3"/>
      <c r="AE125" s="3"/>
      <c r="AF125" s="3"/>
      <c r="AG125" s="3"/>
      <c r="AH125" s="3"/>
      <c r="AI125" s="3"/>
      <c r="AJ125" s="3"/>
      <c r="AK125" s="3"/>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row>
    <row r="126" spans="1:62">
      <c r="A126" s="1"/>
      <c r="B126" s="1"/>
      <c r="C126" s="1"/>
      <c r="D126" s="1"/>
      <c r="E126" s="1"/>
      <c r="F126" s="1"/>
      <c r="G126" s="1"/>
      <c r="H126" t="str">
        <f>+H121</f>
        <v>課税総所得</v>
      </c>
      <c r="I126" s="35">
        <f>IF(H118&gt;2000000,H118,0)</f>
        <v>0</v>
      </c>
      <c r="L126" s="1"/>
      <c r="M126" s="1"/>
      <c r="N126" s="1"/>
      <c r="O126" s="1"/>
      <c r="P126" s="1"/>
      <c r="Q126" s="1"/>
      <c r="R126" s="3"/>
      <c r="S126" s="3"/>
      <c r="T126" s="3"/>
      <c r="U126" s="3"/>
      <c r="V126" s="3"/>
      <c r="W126" s="3"/>
      <c r="X126" s="3"/>
      <c r="Y126" s="3"/>
      <c r="Z126" s="3"/>
      <c r="AA126" s="3"/>
      <c r="AB126" s="3"/>
      <c r="AC126" s="3"/>
      <c r="AD126" s="3"/>
      <c r="AE126" s="3"/>
      <c r="AF126" s="3"/>
      <c r="AG126" s="3"/>
      <c r="AH126" s="3"/>
      <c r="AI126" s="3"/>
      <c r="AJ126" s="3"/>
      <c r="AK126" s="3"/>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row>
    <row r="127" spans="1:62">
      <c r="A127" s="1"/>
      <c r="B127" s="1"/>
      <c r="C127" s="1"/>
      <c r="D127" s="1"/>
      <c r="E127" s="1"/>
      <c r="F127" s="1"/>
      <c r="G127" s="1"/>
      <c r="H127" s="35">
        <v>-2000000</v>
      </c>
      <c r="I127" s="89">
        <f>IF(+I126&lt;=0,0,I126-2000000)</f>
        <v>0</v>
      </c>
      <c r="L127" s="1"/>
      <c r="M127" s="1"/>
      <c r="N127" s="1"/>
      <c r="O127" s="1"/>
      <c r="P127" s="1"/>
      <c r="Q127" s="1"/>
      <c r="R127" s="3"/>
      <c r="S127" s="3"/>
      <c r="T127" s="3"/>
      <c r="U127" s="3"/>
      <c r="V127" s="3"/>
      <c r="W127" s="3"/>
      <c r="X127" s="3"/>
      <c r="Y127" s="3"/>
      <c r="Z127" s="3"/>
      <c r="AA127" s="3"/>
      <c r="AB127" s="3"/>
      <c r="AC127" s="3"/>
      <c r="AD127" s="3"/>
      <c r="AE127" s="3"/>
      <c r="AF127" s="3"/>
      <c r="AG127" s="3"/>
      <c r="AH127" s="3"/>
      <c r="AI127" s="3"/>
      <c r="AJ127" s="3"/>
      <c r="AK127" s="3"/>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row>
    <row r="128" spans="1:62">
      <c r="A128" s="1"/>
      <c r="B128" s="1"/>
      <c r="C128" s="1"/>
      <c r="D128" s="1"/>
      <c r="E128" s="1"/>
      <c r="F128" s="1"/>
      <c r="G128" s="1"/>
      <c r="H128" t="s">
        <v>287</v>
      </c>
      <c r="I128" s="89">
        <f>+I125-I127</f>
        <v>0</v>
      </c>
      <c r="L128" s="1"/>
      <c r="M128" s="1"/>
      <c r="N128" s="1"/>
      <c r="O128" s="1"/>
      <c r="P128" s="1"/>
      <c r="Q128" s="1"/>
      <c r="R128" s="3"/>
      <c r="S128" s="3"/>
      <c r="T128" s="3"/>
      <c r="U128" s="3"/>
      <c r="V128" s="3"/>
      <c r="W128" s="3"/>
      <c r="X128" s="3"/>
      <c r="Y128" s="3"/>
      <c r="Z128" s="3"/>
      <c r="AA128" s="3"/>
      <c r="AB128" s="3"/>
      <c r="AC128" s="3"/>
      <c r="AD128" s="3"/>
      <c r="AE128" s="3"/>
      <c r="AF128" s="3"/>
      <c r="AG128" s="3"/>
      <c r="AH128" s="3"/>
      <c r="AI128" s="3"/>
      <c r="AJ128" s="3"/>
      <c r="AK128" s="3"/>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row>
    <row r="129" spans="1:62">
      <c r="A129" s="1"/>
      <c r="B129" s="1"/>
      <c r="C129" s="1"/>
      <c r="D129" s="1"/>
      <c r="E129" s="1"/>
      <c r="F129" s="1"/>
      <c r="G129" s="1"/>
      <c r="I129" s="89">
        <f>IF(H118&lt;=2000000,0,IF(I128&gt;=50000,I128,50000))</f>
        <v>0</v>
      </c>
      <c r="L129" s="1"/>
      <c r="M129" s="1"/>
      <c r="N129" s="1"/>
      <c r="O129" s="1"/>
      <c r="P129" s="1"/>
      <c r="Q129" s="1"/>
      <c r="R129" s="3"/>
      <c r="S129" s="3"/>
      <c r="T129" s="3"/>
      <c r="U129" s="3"/>
      <c r="V129" s="3"/>
      <c r="W129" s="3"/>
      <c r="X129" s="3"/>
      <c r="Y129" s="3"/>
      <c r="Z129" s="3"/>
      <c r="AA129" s="3"/>
      <c r="AB129" s="3"/>
      <c r="AC129" s="3"/>
      <c r="AD129" s="3"/>
      <c r="AE129" s="3"/>
      <c r="AF129" s="3"/>
      <c r="AG129" s="3"/>
      <c r="AH129" s="3"/>
      <c r="AI129" s="3"/>
      <c r="AJ129" s="3"/>
      <c r="AK129" s="3"/>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row>
    <row r="130" spans="1:62" ht="18" thickBot="1">
      <c r="A130" s="1"/>
      <c r="B130" s="1"/>
      <c r="C130" s="1"/>
      <c r="D130" s="1"/>
      <c r="E130" s="1"/>
      <c r="F130" s="1"/>
      <c r="G130" s="1"/>
      <c r="I130" s="35">
        <f>+I129*5%</f>
        <v>0</v>
      </c>
      <c r="L130" s="1"/>
      <c r="M130" s="1"/>
      <c r="N130" s="1"/>
      <c r="O130" s="1"/>
      <c r="P130" s="1"/>
      <c r="Q130" s="1"/>
      <c r="R130" s="3"/>
      <c r="S130" s="3"/>
      <c r="T130" s="3"/>
      <c r="U130" s="3"/>
      <c r="V130" s="3"/>
      <c r="W130" s="3"/>
      <c r="X130" s="3"/>
      <c r="Y130" s="3"/>
      <c r="Z130" s="3"/>
      <c r="AA130" s="3"/>
      <c r="AB130" s="3"/>
      <c r="AC130" s="3"/>
      <c r="AD130" s="3"/>
      <c r="AE130" s="3"/>
      <c r="AF130" s="3"/>
      <c r="AG130" s="3"/>
      <c r="AH130" s="3"/>
      <c r="AI130" s="3"/>
      <c r="AJ130" s="3"/>
      <c r="AK130" s="3"/>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row>
    <row r="131" spans="1:62" ht="18" thickBot="1">
      <c r="A131" s="1"/>
      <c r="B131" s="1"/>
      <c r="C131" s="1"/>
      <c r="D131" s="1"/>
      <c r="E131" s="1"/>
      <c r="F131" s="1"/>
      <c r="G131" s="1"/>
      <c r="I131" s="156">
        <f>+I123+I130</f>
        <v>0</v>
      </c>
      <c r="L131" s="1"/>
      <c r="M131" s="1"/>
      <c r="N131" s="1"/>
      <c r="O131" s="1"/>
      <c r="P131" s="1"/>
      <c r="Q131" s="1"/>
      <c r="R131" s="3"/>
      <c r="S131" s="3"/>
      <c r="T131" s="3"/>
      <c r="U131" s="3"/>
      <c r="V131" s="3"/>
      <c r="W131" s="3"/>
      <c r="X131" s="3"/>
      <c r="Y131" s="3"/>
      <c r="Z131" s="3"/>
      <c r="AA131" s="3"/>
      <c r="AB131" s="3"/>
      <c r="AC131" s="3"/>
      <c r="AD131" s="3"/>
      <c r="AE131" s="3"/>
      <c r="AF131" s="3"/>
      <c r="AG131" s="3"/>
      <c r="AH131" s="3"/>
      <c r="AI131" s="3"/>
      <c r="AJ131" s="3"/>
      <c r="AK131" s="3"/>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row>
    <row r="132" spans="1:62">
      <c r="A132" s="1"/>
      <c r="B132" s="1"/>
      <c r="C132" s="1"/>
      <c r="D132" s="1"/>
      <c r="E132" s="1"/>
      <c r="F132" s="1"/>
      <c r="G132" s="1"/>
      <c r="L132" s="1"/>
      <c r="M132" s="1"/>
      <c r="N132" s="1"/>
      <c r="O132" s="1"/>
      <c r="P132" s="1"/>
      <c r="Q132" s="1"/>
      <c r="R132" s="3"/>
      <c r="S132" s="3"/>
      <c r="T132" s="3"/>
      <c r="U132" s="3"/>
      <c r="V132" s="3"/>
      <c r="W132" s="3"/>
      <c r="X132" s="3"/>
      <c r="Y132" s="3"/>
      <c r="Z132" s="3"/>
      <c r="AA132" s="3"/>
      <c r="AB132" s="3"/>
      <c r="AC132" s="3"/>
      <c r="AD132" s="3"/>
      <c r="AE132" s="3"/>
      <c r="AF132" s="3"/>
      <c r="AG132" s="3"/>
      <c r="AH132" s="3"/>
      <c r="AI132" s="3"/>
      <c r="AJ132" s="3"/>
      <c r="AK132" s="3"/>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row>
    <row r="133" spans="1:62">
      <c r="A133" s="1"/>
      <c r="B133" s="1"/>
      <c r="C133" s="1"/>
      <c r="D133" s="1"/>
      <c r="E133" s="1"/>
      <c r="F133" s="1"/>
      <c r="G133" s="1"/>
      <c r="H133" s="22" t="s">
        <v>217</v>
      </c>
      <c r="L133" s="1"/>
      <c r="M133" s="1"/>
      <c r="N133" s="1"/>
      <c r="R133" s="3"/>
      <c r="S133" s="3"/>
      <c r="T133" s="3"/>
      <c r="U133" s="3"/>
      <c r="V133" s="3"/>
      <c r="W133" s="3"/>
      <c r="X133" s="3"/>
      <c r="Y133" s="3"/>
      <c r="Z133" s="3"/>
      <c r="AA133" s="3"/>
      <c r="AB133" s="3"/>
      <c r="AC133" s="3"/>
      <c r="AD133" s="3"/>
      <c r="AE133" s="3"/>
      <c r="AF133" s="3"/>
      <c r="AG133" s="3"/>
      <c r="AH133" s="3"/>
      <c r="AI133" s="3"/>
      <c r="AJ133" s="3"/>
      <c r="AK133" s="3"/>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row>
    <row r="134" spans="1:62">
      <c r="A134" s="1"/>
      <c r="B134" s="1"/>
      <c r="C134" s="1"/>
      <c r="D134" s="1"/>
      <c r="E134" s="1"/>
      <c r="F134" s="1"/>
      <c r="G134" s="1"/>
      <c r="L134" s="1"/>
      <c r="M134" s="1"/>
      <c r="N134" s="1"/>
      <c r="R134" s="3"/>
      <c r="S134" s="3"/>
      <c r="T134" s="3"/>
      <c r="U134" s="3"/>
      <c r="V134" s="3"/>
      <c r="W134" s="3"/>
      <c r="X134" s="3"/>
      <c r="Y134" s="3"/>
      <c r="Z134" s="3"/>
      <c r="AA134" s="3"/>
      <c r="AB134" s="3"/>
      <c r="AC134" s="3"/>
      <c r="AD134" s="3"/>
      <c r="AE134" s="3"/>
      <c r="AF134" s="3"/>
      <c r="AG134" s="3"/>
      <c r="AH134" s="3"/>
      <c r="AI134" s="3"/>
      <c r="AJ134" s="3"/>
      <c r="AK134" s="3"/>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row>
    <row r="135" spans="1:62">
      <c r="A135" s="1"/>
      <c r="B135" s="1"/>
      <c r="C135" s="1"/>
      <c r="D135" s="1"/>
      <c r="E135" s="1"/>
      <c r="F135" s="1"/>
      <c r="G135" s="1"/>
      <c r="H135" t="s">
        <v>534</v>
      </c>
      <c r="L135" s="1"/>
      <c r="M135" s="1"/>
      <c r="N135" s="1"/>
      <c r="R135" s="3"/>
      <c r="S135" s="3"/>
      <c r="T135" s="3"/>
      <c r="U135" s="3"/>
      <c r="V135" s="3"/>
      <c r="W135" s="3"/>
      <c r="X135" s="3"/>
      <c r="Y135" s="3"/>
      <c r="Z135" s="3"/>
      <c r="AA135" s="3"/>
      <c r="AB135" s="3"/>
      <c r="AC135" s="3"/>
      <c r="AD135" s="3"/>
      <c r="AE135" s="3"/>
      <c r="AF135" s="3"/>
      <c r="AG135" s="3"/>
      <c r="AH135" s="3"/>
      <c r="AI135" s="3"/>
      <c r="AJ135" s="3"/>
      <c r="AK135" s="3"/>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row>
    <row r="136" spans="1:62">
      <c r="A136" s="1"/>
      <c r="B136" s="1"/>
      <c r="C136" s="1"/>
      <c r="D136" s="1"/>
      <c r="E136" s="1"/>
      <c r="F136" s="1"/>
      <c r="G136" s="1"/>
      <c r="H136" t="s">
        <v>543</v>
      </c>
      <c r="L136" s="1"/>
      <c r="M136" s="1"/>
      <c r="N136" s="1"/>
      <c r="R136" s="3"/>
      <c r="S136" s="3"/>
      <c r="T136" s="3"/>
      <c r="U136" s="3"/>
      <c r="V136" s="3"/>
      <c r="W136" s="3"/>
      <c r="X136" s="3"/>
      <c r="Y136" s="3"/>
      <c r="Z136" s="3"/>
      <c r="AA136" s="3"/>
      <c r="AB136" s="3"/>
      <c r="AC136" s="3"/>
      <c r="AD136" s="3"/>
      <c r="AE136" s="3"/>
      <c r="AF136" s="3"/>
      <c r="AG136" s="3"/>
      <c r="AH136" s="3"/>
      <c r="AI136" s="3"/>
      <c r="AJ136" s="3"/>
      <c r="AK136" s="3"/>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row>
    <row r="137" spans="1:62">
      <c r="A137" s="1"/>
      <c r="B137" s="1"/>
      <c r="C137" s="1"/>
      <c r="D137" s="1"/>
      <c r="E137" s="1"/>
      <c r="F137" s="1"/>
      <c r="G137" s="1"/>
      <c r="L137" s="1"/>
      <c r="M137" s="1"/>
      <c r="N137" s="1"/>
      <c r="R137" s="3"/>
      <c r="S137" s="3"/>
      <c r="T137" s="3"/>
      <c r="U137" s="3"/>
      <c r="V137" s="3"/>
      <c r="W137" s="3"/>
      <c r="X137" s="3"/>
      <c r="Y137" s="3"/>
      <c r="Z137" s="3"/>
      <c r="AA137" s="3"/>
      <c r="AB137" s="3"/>
      <c r="AC137" s="3"/>
      <c r="AD137" s="3"/>
      <c r="AE137" s="3"/>
      <c r="AF137" s="3"/>
      <c r="AG137" s="3"/>
      <c r="AH137" s="3"/>
      <c r="AI137" s="3"/>
      <c r="AJ137" s="3"/>
      <c r="AK137" s="3"/>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row>
    <row r="138" spans="1:62">
      <c r="A138" s="1"/>
      <c r="B138" s="1"/>
      <c r="C138" s="1"/>
      <c r="D138" s="1"/>
      <c r="E138" s="1"/>
      <c r="F138" s="1"/>
      <c r="G138" s="1"/>
      <c r="H138" t="s">
        <v>218</v>
      </c>
      <c r="I138" s="19">
        <f>+D15</f>
        <v>0</v>
      </c>
      <c r="J138" s="108" t="s">
        <v>222</v>
      </c>
      <c r="L138" s="1"/>
      <c r="M138" s="1"/>
      <c r="N138" s="1"/>
      <c r="R138" s="3"/>
      <c r="S138" s="3"/>
      <c r="T138" s="3"/>
      <c r="U138" s="3"/>
      <c r="V138" s="3"/>
      <c r="W138" s="3"/>
      <c r="X138" s="3"/>
      <c r="Y138" s="3"/>
      <c r="Z138" s="3"/>
      <c r="AA138" s="3"/>
      <c r="AB138" s="3"/>
      <c r="AC138" s="3"/>
      <c r="AD138" s="3"/>
      <c r="AE138" s="3"/>
      <c r="AF138" s="3"/>
      <c r="AG138" s="3"/>
      <c r="AH138" s="3"/>
      <c r="AI138" s="3"/>
      <c r="AJ138" s="3"/>
      <c r="AK138" s="3"/>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row>
    <row r="139" spans="1:62">
      <c r="A139" s="1"/>
      <c r="B139" s="1"/>
      <c r="C139" s="1"/>
      <c r="D139" s="1"/>
      <c r="E139" s="1"/>
      <c r="F139" s="1"/>
      <c r="G139" s="1"/>
      <c r="H139" t="s">
        <v>219</v>
      </c>
      <c r="I139" s="112">
        <f>+J9+J10</f>
        <v>0</v>
      </c>
      <c r="J139" s="112">
        <f>+IF(I139&gt;0,1,0)</f>
        <v>0</v>
      </c>
      <c r="L139" s="1"/>
      <c r="M139" s="1"/>
      <c r="N139" s="1"/>
      <c r="R139" s="3"/>
      <c r="S139" s="3"/>
      <c r="T139" s="3"/>
      <c r="U139" s="3"/>
      <c r="V139" s="3"/>
      <c r="W139" s="3"/>
      <c r="X139" s="3"/>
      <c r="Y139" s="3"/>
      <c r="Z139" s="3"/>
      <c r="AA139" s="3"/>
      <c r="AB139" s="3"/>
      <c r="AC139" s="3"/>
      <c r="AD139" s="3"/>
      <c r="AE139" s="3"/>
      <c r="AF139" s="3"/>
      <c r="AG139" s="3"/>
      <c r="AH139" s="3"/>
      <c r="AI139" s="3"/>
      <c r="AJ139" s="3"/>
      <c r="AK139" s="3"/>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row>
    <row r="140" spans="1:62">
      <c r="A140" s="1"/>
      <c r="B140" s="1"/>
      <c r="C140" s="1"/>
      <c r="D140" s="1"/>
      <c r="E140" s="1"/>
      <c r="F140" s="1"/>
      <c r="G140" s="1"/>
      <c r="H140" t="s">
        <v>220</v>
      </c>
      <c r="I140" s="112">
        <f>+J11+J12+J13</f>
        <v>0</v>
      </c>
      <c r="J140" s="112">
        <f>+IF(I140&gt;0,1,0)</f>
        <v>0</v>
      </c>
      <c r="L140" s="1"/>
      <c r="M140" s="1"/>
      <c r="N140" s="1"/>
      <c r="R140" s="3"/>
      <c r="S140" s="3"/>
      <c r="T140" s="3"/>
      <c r="U140" s="3"/>
      <c r="V140" s="3"/>
      <c r="W140" s="3"/>
      <c r="X140" s="3"/>
      <c r="Y140" s="3"/>
      <c r="Z140" s="3"/>
      <c r="AA140" s="3"/>
      <c r="AB140" s="3"/>
      <c r="AC140" s="3"/>
      <c r="AD140" s="3"/>
      <c r="AE140" s="3"/>
      <c r="AF140" s="3"/>
      <c r="AG140" s="3"/>
      <c r="AH140" s="3"/>
      <c r="AI140" s="3"/>
      <c r="AJ140" s="3"/>
      <c r="AK140" s="3"/>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row>
    <row r="141" spans="1:62" ht="18" thickBot="1">
      <c r="A141" s="1"/>
      <c r="B141" s="1"/>
      <c r="C141" s="1"/>
      <c r="D141" s="1"/>
      <c r="E141" s="1"/>
      <c r="F141" s="1"/>
      <c r="G141" s="1"/>
      <c r="H141" t="s">
        <v>221</v>
      </c>
      <c r="I141" s="112">
        <f>+J7</f>
        <v>0</v>
      </c>
      <c r="J141" s="104">
        <f>+IF(I141&lt;20,1,0)</f>
        <v>1</v>
      </c>
      <c r="L141" s="1"/>
      <c r="M141" s="1"/>
      <c r="N141" s="1"/>
      <c r="R141" s="3"/>
      <c r="S141" s="3"/>
      <c r="T141" s="3"/>
      <c r="U141" s="3"/>
      <c r="V141" s="3"/>
      <c r="W141" s="3"/>
      <c r="X141" s="3"/>
      <c r="Y141" s="3"/>
      <c r="Z141" s="3"/>
      <c r="AA141" s="3"/>
      <c r="AB141" s="3"/>
      <c r="AC141" s="3"/>
      <c r="AD141" s="3"/>
      <c r="AE141" s="3"/>
      <c r="AF141" s="3"/>
      <c r="AG141" s="3"/>
      <c r="AH141" s="3"/>
      <c r="AI141" s="3"/>
      <c r="AJ141" s="3"/>
      <c r="AK141" s="3"/>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row>
    <row r="142" spans="1:62" ht="18" thickBot="1">
      <c r="A142" s="1"/>
      <c r="B142" s="1"/>
      <c r="C142" s="1"/>
      <c r="D142" s="1"/>
      <c r="E142" s="1"/>
      <c r="F142" s="1"/>
      <c r="G142" s="1"/>
      <c r="J142" s="113">
        <f>SUM(J139:J141)</f>
        <v>1</v>
      </c>
      <c r="L142" s="1"/>
      <c r="M142" s="1"/>
      <c r="N142" s="1"/>
      <c r="R142" s="3"/>
      <c r="S142" s="3"/>
      <c r="T142" s="3"/>
      <c r="U142" s="3"/>
      <c r="V142" s="3"/>
      <c r="W142" s="3"/>
      <c r="X142" s="3"/>
      <c r="Y142" s="3"/>
      <c r="Z142" s="3"/>
      <c r="AA142" s="3"/>
      <c r="AB142" s="3"/>
      <c r="AC142" s="3"/>
      <c r="AD142" s="3"/>
      <c r="AE142" s="3"/>
      <c r="AF142" s="3"/>
      <c r="AG142" s="3"/>
      <c r="AH142" s="3"/>
      <c r="AI142" s="3"/>
      <c r="AJ142" s="3"/>
      <c r="AK142" s="3"/>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row>
    <row r="143" spans="1:62" ht="18" thickBot="1">
      <c r="A143" s="1"/>
      <c r="B143" s="1"/>
      <c r="C143" s="1"/>
      <c r="D143" s="1"/>
      <c r="E143" s="1"/>
      <c r="F143" s="1"/>
      <c r="G143" s="1"/>
      <c r="H143" t="s">
        <v>217</v>
      </c>
      <c r="I143" s="51" t="s">
        <v>222</v>
      </c>
      <c r="J143" s="114">
        <f>+IF(I138&lt;=1350000,IF(J142&gt;=1,1,0),0)</f>
        <v>1</v>
      </c>
      <c r="L143" s="1"/>
      <c r="M143" s="1"/>
      <c r="N143" s="1"/>
      <c r="R143" s="3"/>
      <c r="S143" s="3"/>
      <c r="T143" s="3"/>
      <c r="U143" s="3"/>
      <c r="V143" s="3"/>
      <c r="W143" s="3"/>
      <c r="X143" s="3"/>
      <c r="Y143" s="3"/>
      <c r="Z143" s="3"/>
      <c r="AA143" s="3"/>
      <c r="AB143" s="3"/>
      <c r="AC143" s="3"/>
      <c r="AD143" s="3"/>
      <c r="AE143" s="3"/>
      <c r="AF143" s="3"/>
      <c r="AG143" s="3"/>
      <c r="AH143" s="3"/>
      <c r="AI143" s="3"/>
      <c r="AJ143" s="3"/>
      <c r="AK143" s="3"/>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row>
    <row r="144" spans="1:62">
      <c r="A144" s="1"/>
      <c r="B144" s="1"/>
      <c r="C144" s="1"/>
      <c r="D144" s="1"/>
      <c r="E144" s="1"/>
      <c r="F144" s="1"/>
      <c r="G144" s="1"/>
      <c r="L144" s="1"/>
      <c r="M144" s="1"/>
      <c r="N144" s="1"/>
      <c r="R144" s="3"/>
      <c r="S144" s="3"/>
      <c r="T144" s="3"/>
      <c r="U144" s="3"/>
      <c r="V144" s="3"/>
      <c r="W144" s="3"/>
      <c r="X144" s="3"/>
      <c r="Y144" s="3"/>
      <c r="Z144" s="3"/>
      <c r="AA144" s="3"/>
      <c r="AB144" s="3"/>
      <c r="AC144" s="3"/>
      <c r="AD144" s="3"/>
      <c r="AE144" s="3"/>
      <c r="AF144" s="3"/>
      <c r="AG144" s="3"/>
      <c r="AH144" s="3"/>
      <c r="AI144" s="3"/>
      <c r="AJ144" s="3"/>
      <c r="AK144" s="3"/>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row>
    <row r="145" spans="1:62">
      <c r="A145" s="1"/>
      <c r="B145" s="1"/>
      <c r="C145" s="1"/>
      <c r="D145" s="1"/>
      <c r="E145" s="1"/>
      <c r="F145" s="1"/>
      <c r="G145" s="1"/>
      <c r="H145" t="s">
        <v>546</v>
      </c>
      <c r="L145" s="1"/>
      <c r="M145" s="1"/>
      <c r="N145" s="1"/>
      <c r="R145" s="3"/>
      <c r="S145" s="3"/>
      <c r="T145" s="3"/>
      <c r="U145" s="3"/>
      <c r="V145" s="3"/>
      <c r="W145" s="3"/>
      <c r="X145" s="3"/>
      <c r="Y145" s="3"/>
      <c r="Z145" s="3"/>
      <c r="AA145" s="3"/>
      <c r="AB145" s="3"/>
      <c r="AC145" s="3"/>
      <c r="AD145" s="3"/>
      <c r="AE145" s="3"/>
      <c r="AF145" s="3"/>
      <c r="AG145" s="3"/>
      <c r="AH145" s="3"/>
      <c r="AI145" s="3"/>
      <c r="AJ145" s="3"/>
      <c r="AK145" s="3"/>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row>
    <row r="146" spans="1:62">
      <c r="A146" s="1"/>
      <c r="B146" s="1"/>
      <c r="C146" s="1"/>
      <c r="D146" s="1"/>
      <c r="E146" s="1"/>
      <c r="F146" s="1"/>
      <c r="G146" s="1"/>
      <c r="H146" t="s">
        <v>544</v>
      </c>
      <c r="L146" s="1"/>
      <c r="M146" s="1"/>
      <c r="N146" s="1"/>
      <c r="R146" s="3"/>
      <c r="S146" s="3"/>
      <c r="T146" s="3"/>
      <c r="U146" s="3"/>
      <c r="V146" s="3"/>
      <c r="W146" s="3"/>
      <c r="X146" s="3"/>
      <c r="Y146" s="3"/>
      <c r="Z146" s="3"/>
      <c r="AA146" s="3"/>
      <c r="AB146" s="3"/>
      <c r="AC146" s="3"/>
      <c r="AD146" s="3"/>
      <c r="AE146" s="3"/>
      <c r="AF146" s="3"/>
      <c r="AG146" s="3"/>
      <c r="AH146" s="3"/>
      <c r="AI146" s="3"/>
      <c r="AJ146" s="3"/>
      <c r="AK146" s="3"/>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row>
    <row r="147" spans="1:62">
      <c r="A147" s="1"/>
      <c r="B147" s="1"/>
      <c r="C147" s="1"/>
      <c r="D147" s="1"/>
      <c r="E147" s="1"/>
      <c r="F147" s="1"/>
      <c r="G147" s="1"/>
      <c r="L147" s="1"/>
      <c r="M147" s="1"/>
      <c r="N147" s="1"/>
      <c r="R147" s="3"/>
      <c r="S147" s="3"/>
      <c r="T147" s="3"/>
      <c r="U147" s="3"/>
      <c r="V147" s="3"/>
      <c r="W147" s="3"/>
      <c r="X147" s="3"/>
      <c r="Y147" s="3"/>
      <c r="Z147" s="3"/>
      <c r="AA147" s="3"/>
      <c r="AB147" s="3"/>
      <c r="AC147" s="3"/>
      <c r="AD147" s="3"/>
      <c r="AE147" s="3"/>
      <c r="AF147" s="3"/>
      <c r="AG147" s="3"/>
      <c r="AH147" s="3"/>
      <c r="AI147" s="3"/>
      <c r="AJ147" s="3"/>
      <c r="AK147" s="3"/>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row>
    <row r="148" spans="1:62">
      <c r="A148" s="1"/>
      <c r="B148" s="1"/>
      <c r="C148" s="1"/>
      <c r="D148" s="1"/>
      <c r="E148" s="1"/>
      <c r="F148" s="1"/>
      <c r="G148" s="1"/>
      <c r="H148" t="s">
        <v>535</v>
      </c>
      <c r="I148" t="s">
        <v>223</v>
      </c>
      <c r="J148" s="112">
        <f>+J32</f>
        <v>0</v>
      </c>
      <c r="L148" s="1"/>
      <c r="M148" s="1"/>
      <c r="N148" s="1"/>
      <c r="R148" s="3"/>
      <c r="S148" s="3"/>
      <c r="T148" s="3"/>
      <c r="U148" s="3"/>
      <c r="V148" s="3"/>
      <c r="W148" s="3"/>
      <c r="X148" s="3"/>
      <c r="Y148" s="3"/>
      <c r="Z148" s="3"/>
      <c r="AA148" s="3"/>
      <c r="AB148" s="3"/>
      <c r="AC148" s="3"/>
      <c r="AD148" s="3"/>
      <c r="AE148" s="3"/>
      <c r="AF148" s="3"/>
      <c r="AG148" s="3"/>
      <c r="AH148" s="3"/>
      <c r="AI148" s="3"/>
      <c r="AJ148" s="3"/>
      <c r="AK148" s="3"/>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row>
    <row r="149" spans="1:62">
      <c r="A149" s="1"/>
      <c r="B149" s="1"/>
      <c r="C149" s="1"/>
      <c r="D149" s="1"/>
      <c r="E149" s="1"/>
      <c r="F149" s="1"/>
      <c r="G149" s="1"/>
      <c r="H149" t="s">
        <v>224</v>
      </c>
      <c r="J149" s="112">
        <f>SUM(J64:J77)</f>
        <v>0</v>
      </c>
      <c r="L149" s="1"/>
      <c r="M149" s="1"/>
      <c r="N149" s="1"/>
      <c r="R149" s="3"/>
      <c r="S149" s="3"/>
      <c r="T149" s="3"/>
      <c r="U149" s="3"/>
      <c r="V149" s="3"/>
      <c r="W149" s="3"/>
      <c r="X149" s="3"/>
      <c r="Y149" s="3"/>
      <c r="Z149" s="3"/>
      <c r="AA149" s="3"/>
      <c r="AB149" s="3"/>
      <c r="AC149" s="3"/>
      <c r="AD149" s="3"/>
      <c r="AE149" s="3"/>
      <c r="AF149" s="3"/>
      <c r="AG149" s="3"/>
      <c r="AH149" s="3"/>
      <c r="AI149" s="3"/>
      <c r="AJ149" s="3"/>
      <c r="AK149" s="3"/>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row>
    <row r="150" spans="1:62">
      <c r="A150" s="1"/>
      <c r="B150" s="1"/>
      <c r="C150" s="1"/>
      <c r="D150" s="1"/>
      <c r="E150" s="1"/>
      <c r="F150" s="1"/>
      <c r="G150" s="1"/>
      <c r="H150" t="s">
        <v>454</v>
      </c>
      <c r="J150">
        <f>+J148+J149</f>
        <v>0</v>
      </c>
      <c r="L150" s="1"/>
      <c r="M150" s="1"/>
      <c r="N150" s="1"/>
      <c r="R150" s="3"/>
      <c r="S150" s="3"/>
      <c r="T150" s="3"/>
      <c r="U150" s="3"/>
      <c r="V150" s="3"/>
      <c r="W150" s="3"/>
      <c r="X150" s="3"/>
      <c r="Y150" s="3"/>
      <c r="Z150" s="3"/>
      <c r="AA150" s="3"/>
      <c r="AB150" s="3"/>
      <c r="AC150" s="3"/>
      <c r="AD150" s="3"/>
      <c r="AE150" s="3"/>
      <c r="AF150" s="3"/>
      <c r="AG150" s="3"/>
      <c r="AH150" s="3"/>
      <c r="AI150" s="3"/>
      <c r="AJ150" s="3"/>
      <c r="AK150" s="3"/>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row>
    <row r="151" spans="1:62">
      <c r="A151" s="1"/>
      <c r="B151" s="1"/>
      <c r="C151" s="1"/>
      <c r="D151" s="1"/>
      <c r="E151" s="1"/>
      <c r="F151" s="1"/>
      <c r="G151" s="1"/>
      <c r="L151" s="1"/>
      <c r="M151" s="1"/>
      <c r="N151" s="1"/>
      <c r="R151" s="3"/>
      <c r="S151" s="3"/>
      <c r="T151" s="3"/>
      <c r="U151" s="3"/>
      <c r="V151" s="3"/>
      <c r="W151" s="3"/>
      <c r="X151" s="3"/>
      <c r="Y151" s="3"/>
      <c r="Z151" s="3"/>
      <c r="AA151" s="3"/>
      <c r="AB151" s="3"/>
      <c r="AC151" s="3"/>
      <c r="AD151" s="3"/>
      <c r="AE151" s="3"/>
      <c r="AF151" s="3"/>
      <c r="AG151" s="3"/>
      <c r="AH151" s="3"/>
      <c r="AI151" s="3"/>
      <c r="AJ151" s="3"/>
      <c r="AK151" s="3"/>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row>
    <row r="152" spans="1:62">
      <c r="A152" s="1"/>
      <c r="B152" s="1"/>
      <c r="C152" s="1"/>
      <c r="D152" s="1"/>
      <c r="E152" s="1"/>
      <c r="F152" s="1"/>
      <c r="G152" s="1"/>
      <c r="H152" t="s">
        <v>455</v>
      </c>
      <c r="J152" s="35">
        <f>+IF(J149=0,IF(450000&gt;=I138,I138,0),0)</f>
        <v>0</v>
      </c>
      <c r="L152" s="1"/>
      <c r="M152" s="1"/>
      <c r="N152" s="1"/>
      <c r="R152" s="3"/>
      <c r="S152" s="3"/>
      <c r="T152" s="3"/>
      <c r="U152" s="3"/>
      <c r="V152" s="3"/>
      <c r="W152" s="3"/>
      <c r="X152" s="3"/>
      <c r="Y152" s="3"/>
      <c r="Z152" s="3"/>
      <c r="AA152" s="3"/>
      <c r="AB152" s="3"/>
      <c r="AC152" s="3"/>
      <c r="AD152" s="3"/>
      <c r="AE152" s="3"/>
      <c r="AF152" s="3"/>
      <c r="AG152" s="3"/>
      <c r="AH152" s="3"/>
      <c r="AI152" s="3"/>
      <c r="AJ152" s="3"/>
      <c r="AK152" s="3"/>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row>
    <row r="153" spans="1:62">
      <c r="A153" s="1"/>
      <c r="B153" s="1"/>
      <c r="C153" s="1"/>
      <c r="D153" s="1"/>
      <c r="E153" s="1"/>
      <c r="F153" s="1"/>
      <c r="G153" s="1"/>
      <c r="H153" t="s">
        <v>456</v>
      </c>
      <c r="J153" s="35">
        <f>+IF(J150&gt;0,IF(I138&lt;=(350000*(1+J150)+210000+100000),I138,0),0)</f>
        <v>0</v>
      </c>
      <c r="K153" s="35">
        <f>350000*(1+J150)+210000+100000</f>
        <v>660000</v>
      </c>
      <c r="L153" s="1"/>
      <c r="M153" s="1"/>
      <c r="N153" s="1"/>
      <c r="R153" s="3"/>
      <c r="S153" s="3"/>
      <c r="T153" s="3"/>
      <c r="U153" s="3"/>
      <c r="V153" s="3"/>
      <c r="W153" s="3"/>
      <c r="X153" s="3"/>
      <c r="Y153" s="3"/>
      <c r="Z153" s="3"/>
      <c r="AA153" s="3"/>
      <c r="AB153" s="3"/>
      <c r="AC153" s="3"/>
      <c r="AD153" s="3"/>
      <c r="AE153" s="3"/>
      <c r="AF153" s="3"/>
      <c r="AG153" s="3"/>
      <c r="AH153" s="3"/>
      <c r="AI153" s="3"/>
      <c r="AJ153" s="3"/>
      <c r="AK153" s="3"/>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row>
    <row r="154" spans="1:62">
      <c r="A154" s="1"/>
      <c r="B154" s="1"/>
      <c r="C154" s="1"/>
      <c r="D154" s="1"/>
      <c r="E154" s="1"/>
      <c r="F154" s="1"/>
      <c r="G154" s="1"/>
      <c r="M154" s="1"/>
      <c r="N154" s="1"/>
      <c r="R154" s="3"/>
      <c r="S154" s="3"/>
      <c r="T154" s="3"/>
      <c r="U154" s="3"/>
      <c r="V154" s="3"/>
      <c r="W154" s="3"/>
      <c r="X154" s="3"/>
      <c r="Y154" s="3"/>
      <c r="Z154" s="3"/>
      <c r="AA154" s="3"/>
      <c r="AB154" s="3"/>
      <c r="AC154" s="3"/>
      <c r="AD154" s="3"/>
      <c r="AE154" s="3"/>
      <c r="AF154" s="3"/>
      <c r="AG154" s="3"/>
      <c r="AH154" s="3"/>
      <c r="AI154" s="3"/>
      <c r="AJ154" s="3"/>
      <c r="AK154" s="3"/>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row>
    <row r="155" spans="1:62">
      <c r="A155" s="1"/>
      <c r="B155" s="1"/>
      <c r="C155" s="1"/>
      <c r="D155" s="1"/>
      <c r="E155" s="1"/>
      <c r="F155" s="1"/>
      <c r="G155" s="1"/>
      <c r="H155" t="s">
        <v>454</v>
      </c>
      <c r="J155" s="89">
        <f>+J152+J153</f>
        <v>0</v>
      </c>
      <c r="L155" s="1"/>
      <c r="R155" s="3"/>
      <c r="S155" s="3"/>
      <c r="T155" s="3"/>
      <c r="U155" s="3"/>
      <c r="V155" s="3"/>
      <c r="W155" s="3"/>
      <c r="X155" s="3"/>
      <c r="Y155" s="3"/>
      <c r="Z155" s="3"/>
      <c r="AA155" s="3"/>
      <c r="AB155" s="3"/>
      <c r="AC155" s="3"/>
      <c r="AD155" s="3"/>
      <c r="AE155" s="3"/>
      <c r="AF155" s="3"/>
      <c r="AG155" s="3"/>
      <c r="AH155" s="3"/>
      <c r="AI155" s="3"/>
      <c r="AJ155" s="3"/>
      <c r="AK155" s="3"/>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row>
    <row r="156" spans="1:62" ht="18" thickBot="1">
      <c r="A156" s="1"/>
      <c r="B156" s="1"/>
      <c r="C156" s="1"/>
      <c r="D156" s="1"/>
      <c r="E156" s="1"/>
      <c r="F156" s="1"/>
      <c r="G156" s="1"/>
      <c r="H156" s="1"/>
      <c r="R156" s="3"/>
      <c r="S156" s="3"/>
      <c r="T156" s="3"/>
      <c r="U156" s="3"/>
      <c r="V156" s="3"/>
      <c r="W156" s="3"/>
      <c r="X156" s="3"/>
      <c r="Y156" s="3"/>
      <c r="Z156" s="3"/>
      <c r="AA156" s="3"/>
      <c r="AB156" s="3"/>
      <c r="AC156" s="3"/>
      <c r="AD156" s="3"/>
      <c r="AE156" s="3"/>
      <c r="AF156" s="3"/>
      <c r="AG156" s="3"/>
      <c r="AH156" s="3"/>
      <c r="AI156" s="3"/>
      <c r="AJ156" s="3"/>
      <c r="AK156" s="3"/>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row>
    <row r="157" spans="1:62" ht="18" thickBot="1">
      <c r="A157" s="1"/>
      <c r="B157" s="1"/>
      <c r="C157" s="1"/>
      <c r="D157" s="1"/>
      <c r="E157" s="1"/>
      <c r="F157" s="1"/>
      <c r="G157" s="1"/>
      <c r="I157" s="51" t="s">
        <v>222</v>
      </c>
      <c r="J157" s="114">
        <f>+IF(J155&gt;0,1,0)</f>
        <v>0</v>
      </c>
      <c r="R157" s="3"/>
      <c r="S157" s="3"/>
      <c r="T157" s="3"/>
      <c r="U157" s="3"/>
      <c r="V157" s="3"/>
      <c r="W157" s="3"/>
      <c r="X157" s="3"/>
      <c r="Y157" s="3"/>
      <c r="Z157" s="3"/>
      <c r="AA157" s="3"/>
      <c r="AB157" s="3"/>
      <c r="AC157" s="3"/>
      <c r="AD157" s="3"/>
      <c r="AE157" s="3"/>
      <c r="AF157" s="3"/>
      <c r="AG157" s="3"/>
      <c r="AH157" s="3"/>
      <c r="AI157" s="3"/>
      <c r="AJ157" s="3"/>
      <c r="AK157" s="3"/>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row>
    <row r="158" spans="1:62" ht="18" thickBot="1">
      <c r="A158" s="1"/>
      <c r="B158" s="1"/>
      <c r="C158" s="1"/>
      <c r="D158" s="1"/>
      <c r="E158" s="1"/>
      <c r="F158" s="1"/>
      <c r="G158" s="1"/>
      <c r="H158" s="18"/>
      <c r="I158" s="18"/>
      <c r="R158" s="3"/>
      <c r="S158" s="3"/>
      <c r="T158" s="3"/>
      <c r="U158" s="3"/>
      <c r="V158" s="3"/>
      <c r="W158" s="3"/>
      <c r="X158" s="3"/>
      <c r="Y158" s="3"/>
      <c r="Z158" s="3"/>
      <c r="AA158" s="3"/>
      <c r="AB158" s="3"/>
      <c r="AC158" s="3"/>
      <c r="AD158" s="3"/>
      <c r="AE158" s="3"/>
      <c r="AF158" s="3"/>
      <c r="AG158" s="3"/>
      <c r="AH158" s="3"/>
      <c r="AI158" s="3"/>
      <c r="AJ158" s="3"/>
      <c r="AK158" s="3"/>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row>
    <row r="159" spans="1:62" ht="18" thickBot="1">
      <c r="A159" s="1"/>
      <c r="B159" s="1"/>
      <c r="C159" s="1"/>
      <c r="D159" s="1"/>
      <c r="E159" s="1"/>
      <c r="F159" s="1"/>
      <c r="G159" s="1"/>
      <c r="H159" t="s">
        <v>217</v>
      </c>
      <c r="I159" s="51" t="s">
        <v>536</v>
      </c>
      <c r="J159" s="114">
        <f>+J143+J157</f>
        <v>1</v>
      </c>
      <c r="O159" s="1"/>
      <c r="P159" s="1"/>
      <c r="Q159" s="1"/>
      <c r="R159" s="3"/>
      <c r="S159" s="3"/>
      <c r="T159" s="3"/>
      <c r="U159" s="3"/>
      <c r="V159" s="3"/>
      <c r="W159" s="3"/>
      <c r="X159" s="3"/>
      <c r="Y159" s="3"/>
      <c r="Z159" s="3"/>
      <c r="AA159" s="3"/>
      <c r="AB159" s="3"/>
      <c r="AC159" s="3"/>
      <c r="AD159" s="3"/>
      <c r="AE159" s="3"/>
      <c r="AF159" s="3"/>
      <c r="AG159" s="3"/>
      <c r="AH159" s="3"/>
      <c r="AI159" s="3"/>
      <c r="AJ159" s="3"/>
      <c r="AK159" s="3"/>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row>
    <row r="160" spans="1:62">
      <c r="A160" s="1"/>
      <c r="B160" s="1"/>
      <c r="C160" s="1"/>
      <c r="D160" s="1"/>
      <c r="E160" s="1"/>
      <c r="F160" s="1"/>
      <c r="G160" s="1"/>
      <c r="O160" s="1"/>
      <c r="P160" s="1"/>
      <c r="Q160" s="1"/>
      <c r="R160" s="3"/>
      <c r="S160" s="3"/>
      <c r="T160" s="3"/>
      <c r="U160" s="3"/>
      <c r="V160" s="3"/>
      <c r="W160" s="3"/>
      <c r="X160" s="3"/>
      <c r="Y160" s="3"/>
      <c r="Z160" s="3"/>
      <c r="AA160" s="3"/>
      <c r="AB160" s="3"/>
      <c r="AC160" s="3"/>
      <c r="AD160" s="3"/>
      <c r="AE160" s="3"/>
      <c r="AF160" s="3"/>
      <c r="AG160" s="3"/>
      <c r="AH160" s="3"/>
      <c r="AI160" s="3"/>
      <c r="AJ160" s="3"/>
      <c r="AK160" s="3"/>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row>
    <row r="161" spans="1:62">
      <c r="A161" s="1"/>
      <c r="B161" s="1"/>
      <c r="C161" s="1"/>
      <c r="D161" s="1"/>
      <c r="E161" s="1"/>
      <c r="F161" s="1"/>
      <c r="G161" s="1"/>
      <c r="H161" t="s">
        <v>537</v>
      </c>
      <c r="O161" s="1"/>
      <c r="P161" s="1"/>
      <c r="Q161" s="1"/>
      <c r="R161" s="3"/>
      <c r="S161" s="3"/>
      <c r="T161" s="3"/>
      <c r="U161" s="3"/>
      <c r="V161" s="3"/>
      <c r="W161" s="3"/>
      <c r="X161" s="3"/>
      <c r="Y161" s="3"/>
      <c r="Z161" s="3"/>
      <c r="AA161" s="3"/>
      <c r="AB161" s="3"/>
      <c r="AC161" s="3"/>
      <c r="AD161" s="3"/>
      <c r="AE161" s="3"/>
      <c r="AF161" s="3"/>
      <c r="AG161" s="3"/>
      <c r="AH161" s="3"/>
      <c r="AI161" s="3"/>
      <c r="AJ161" s="3"/>
      <c r="AK161" s="3"/>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row>
    <row r="162" spans="1:62">
      <c r="A162" s="1"/>
      <c r="B162" s="1"/>
      <c r="C162" s="1"/>
      <c r="D162" s="1"/>
      <c r="E162" s="1"/>
      <c r="F162" s="1"/>
      <c r="G162" s="1"/>
      <c r="H162" t="s">
        <v>547</v>
      </c>
      <c r="O162" s="1"/>
      <c r="P162" s="1"/>
      <c r="Q162" s="1"/>
      <c r="R162" s="3"/>
      <c r="S162" s="3"/>
      <c r="T162" s="3"/>
      <c r="U162" s="3"/>
      <c r="V162" s="3"/>
      <c r="W162" s="3"/>
      <c r="X162" s="3"/>
      <c r="Y162" s="3"/>
      <c r="Z162" s="3"/>
      <c r="AA162" s="3"/>
      <c r="AB162" s="3"/>
      <c r="AC162" s="3"/>
      <c r="AD162" s="3"/>
      <c r="AE162" s="3"/>
      <c r="AF162" s="3"/>
      <c r="AG162" s="3"/>
      <c r="AH162" s="3"/>
      <c r="AI162" s="3"/>
      <c r="AJ162" s="3"/>
      <c r="AK162" s="3"/>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row>
    <row r="163" spans="1:62">
      <c r="A163" s="1"/>
      <c r="B163" s="1"/>
      <c r="C163" s="1"/>
      <c r="D163" s="1"/>
      <c r="E163" s="1"/>
      <c r="F163" s="1"/>
      <c r="G163" s="1"/>
      <c r="H163" t="s">
        <v>545</v>
      </c>
      <c r="O163" s="1"/>
      <c r="P163" s="1"/>
      <c r="Q163" s="1"/>
      <c r="R163" s="3"/>
      <c r="S163" s="3"/>
      <c r="T163" s="3"/>
      <c r="U163" s="3"/>
      <c r="V163" s="3"/>
      <c r="W163" s="3"/>
      <c r="X163" s="3"/>
      <c r="Y163" s="3"/>
      <c r="Z163" s="3"/>
      <c r="AA163" s="3"/>
      <c r="AB163" s="3"/>
      <c r="AC163" s="3"/>
      <c r="AD163" s="3"/>
      <c r="AE163" s="3"/>
      <c r="AF163" s="3"/>
      <c r="AG163" s="3"/>
      <c r="AH163" s="3"/>
      <c r="AI163" s="3"/>
      <c r="AJ163" s="3"/>
      <c r="AK163" s="3"/>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row>
    <row r="164" spans="1:62">
      <c r="A164" s="1"/>
      <c r="B164" s="1"/>
      <c r="C164" s="1"/>
      <c r="D164" s="1"/>
      <c r="E164" s="1"/>
      <c r="F164" s="1"/>
      <c r="G164" s="1"/>
      <c r="O164" s="1"/>
      <c r="P164" s="1"/>
      <c r="Q164" s="1"/>
      <c r="R164" s="3"/>
      <c r="S164" s="3"/>
      <c r="T164" s="3"/>
      <c r="U164" s="3"/>
      <c r="V164" s="3"/>
      <c r="W164" s="3"/>
      <c r="X164" s="3"/>
      <c r="Y164" s="3"/>
      <c r="Z164" s="3"/>
      <c r="AA164" s="3"/>
      <c r="AB164" s="3"/>
      <c r="AC164" s="3"/>
      <c r="AD164" s="3"/>
      <c r="AE164" s="3"/>
      <c r="AF164" s="3"/>
      <c r="AG164" s="3"/>
      <c r="AH164" s="3"/>
      <c r="AI164" s="3"/>
      <c r="AJ164" s="3"/>
      <c r="AK164" s="3"/>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row>
    <row r="165" spans="1:62">
      <c r="A165" s="1"/>
      <c r="B165" s="1"/>
      <c r="C165" s="1"/>
      <c r="D165" s="1"/>
      <c r="E165" s="1"/>
      <c r="F165" s="1"/>
      <c r="G165" s="1"/>
      <c r="H165" t="s">
        <v>535</v>
      </c>
      <c r="I165" t="s">
        <v>223</v>
      </c>
      <c r="J165" s="112">
        <f>+J148</f>
        <v>0</v>
      </c>
      <c r="L165" s="1"/>
      <c r="O165" s="1"/>
      <c r="P165" s="1"/>
      <c r="Q165" s="1"/>
      <c r="R165" s="3"/>
      <c r="S165" s="3"/>
      <c r="T165" s="3"/>
      <c r="U165" s="3"/>
      <c r="V165" s="3"/>
      <c r="W165" s="3"/>
      <c r="X165" s="3"/>
      <c r="Y165" s="3"/>
      <c r="Z165" s="3"/>
      <c r="AA165" s="3"/>
      <c r="AB165" s="3"/>
      <c r="AC165" s="3"/>
      <c r="AD165" s="3"/>
      <c r="AE165" s="3"/>
      <c r="AF165" s="3"/>
      <c r="AG165" s="3"/>
      <c r="AH165" s="3"/>
      <c r="AI165" s="3"/>
      <c r="AJ165" s="3"/>
      <c r="AK165" s="3"/>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row>
    <row r="166" spans="1:62">
      <c r="A166" s="1"/>
      <c r="B166" s="1"/>
      <c r="C166" s="1"/>
      <c r="D166" s="1"/>
      <c r="E166" s="1"/>
      <c r="F166" s="1"/>
      <c r="G166" s="1"/>
      <c r="H166" t="s">
        <v>224</v>
      </c>
      <c r="J166" s="112">
        <f>+J149</f>
        <v>0</v>
      </c>
      <c r="L166" s="1"/>
      <c r="O166" s="1"/>
      <c r="P166" s="1"/>
      <c r="Q166" s="1"/>
      <c r="R166" s="3"/>
      <c r="S166" s="3"/>
      <c r="T166" s="3"/>
      <c r="U166" s="3"/>
      <c r="V166" s="3"/>
      <c r="W166" s="3"/>
      <c r="X166" s="3"/>
      <c r="Y166" s="3"/>
      <c r="Z166" s="3"/>
      <c r="AA166" s="3"/>
      <c r="AB166" s="3"/>
      <c r="AC166" s="3"/>
      <c r="AD166" s="3"/>
      <c r="AE166" s="3"/>
      <c r="AF166" s="3"/>
      <c r="AG166" s="3"/>
      <c r="AH166" s="3"/>
      <c r="AI166" s="3"/>
      <c r="AJ166" s="3"/>
      <c r="AK166" s="3"/>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row>
    <row r="167" spans="1:62">
      <c r="A167" s="1"/>
      <c r="B167" s="1"/>
      <c r="C167" s="1"/>
      <c r="D167" s="1"/>
      <c r="E167" s="1"/>
      <c r="F167" s="1"/>
      <c r="G167" s="1"/>
      <c r="H167" t="s">
        <v>454</v>
      </c>
      <c r="J167">
        <f>+J165+J166</f>
        <v>0</v>
      </c>
      <c r="L167" s="1"/>
      <c r="O167" s="1"/>
      <c r="P167" s="1"/>
      <c r="Q167" s="1"/>
      <c r="R167" s="3"/>
      <c r="S167" s="3"/>
      <c r="T167" s="3"/>
      <c r="U167" s="3"/>
      <c r="V167" s="3"/>
      <c r="W167" s="3"/>
      <c r="X167" s="3"/>
      <c r="Y167" s="3"/>
      <c r="Z167" s="3"/>
      <c r="AA167" s="3"/>
      <c r="AB167" s="3"/>
      <c r="AC167" s="3"/>
      <c r="AD167" s="3"/>
      <c r="AE167" s="3"/>
      <c r="AF167" s="3"/>
      <c r="AG167" s="3"/>
      <c r="AH167" s="3"/>
      <c r="AI167" s="3"/>
      <c r="AJ167" s="3"/>
      <c r="AK167" s="3"/>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row>
    <row r="168" spans="1:62">
      <c r="A168" s="1"/>
      <c r="B168" s="1"/>
      <c r="C168" s="1"/>
      <c r="D168" s="1"/>
      <c r="E168" s="1"/>
      <c r="F168" s="1"/>
      <c r="G168" s="1"/>
      <c r="L168" s="1"/>
      <c r="O168" s="1"/>
      <c r="P168" s="1"/>
      <c r="Q168" s="1"/>
      <c r="R168" s="3"/>
      <c r="S168" s="3"/>
      <c r="T168" s="3"/>
      <c r="U168" s="3"/>
      <c r="V168" s="3"/>
      <c r="W168" s="3"/>
      <c r="X168" s="3"/>
      <c r="Y168" s="3"/>
      <c r="Z168" s="3"/>
      <c r="AA168" s="3"/>
      <c r="AB168" s="3"/>
      <c r="AC168" s="3"/>
      <c r="AD168" s="3"/>
      <c r="AE168" s="3"/>
      <c r="AF168" s="3"/>
      <c r="AG168" s="3"/>
      <c r="AH168" s="3"/>
      <c r="AI168" s="3"/>
      <c r="AJ168" s="3"/>
      <c r="AK168" s="3"/>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row>
    <row r="169" spans="1:62">
      <c r="A169" s="1"/>
      <c r="B169" s="1"/>
      <c r="C169" s="1"/>
      <c r="D169" s="1"/>
      <c r="E169" s="1"/>
      <c r="F169" s="1"/>
      <c r="G169" s="1"/>
      <c r="H169" t="s">
        <v>455</v>
      </c>
      <c r="J169" s="35">
        <f>+J152</f>
        <v>0</v>
      </c>
      <c r="L169" s="1"/>
      <c r="O169" s="1"/>
      <c r="P169" s="1"/>
      <c r="Q169" s="1"/>
      <c r="R169" s="3"/>
      <c r="S169" s="3"/>
      <c r="T169" s="3"/>
      <c r="U169" s="3"/>
      <c r="V169" s="3"/>
      <c r="W169" s="3"/>
      <c r="X169" s="3"/>
      <c r="Y169" s="3"/>
      <c r="Z169" s="3"/>
      <c r="AA169" s="3"/>
      <c r="AB169" s="3"/>
      <c r="AC169" s="3"/>
      <c r="AD169" s="3"/>
      <c r="AE169" s="3"/>
      <c r="AF169" s="3"/>
      <c r="AG169" s="3"/>
      <c r="AH169" s="3"/>
      <c r="AI169" s="3"/>
      <c r="AJ169" s="3"/>
      <c r="AK169" s="3"/>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row>
    <row r="170" spans="1:62">
      <c r="A170" s="1"/>
      <c r="B170" s="1"/>
      <c r="C170" s="1"/>
      <c r="D170" s="1"/>
      <c r="E170" s="1"/>
      <c r="F170" s="1"/>
      <c r="G170" s="1"/>
      <c r="H170" t="s">
        <v>456</v>
      </c>
      <c r="J170" s="35">
        <f>+IF(J150&gt;0,IF(I138&lt;=(350000*(1+J167)+320000+100000),I138,0),0)</f>
        <v>0</v>
      </c>
      <c r="K170" s="35">
        <f>350000*(1+J167)+320000+100000</f>
        <v>770000</v>
      </c>
      <c r="L170" s="1"/>
      <c r="O170" s="1"/>
      <c r="P170" s="1"/>
      <c r="Q170" s="1"/>
      <c r="R170" s="3"/>
      <c r="S170" s="3"/>
      <c r="T170" s="3"/>
      <c r="U170" s="3"/>
      <c r="V170" s="3"/>
      <c r="W170" s="3"/>
      <c r="X170" s="3"/>
      <c r="Y170" s="3"/>
      <c r="Z170" s="3"/>
      <c r="AA170" s="3"/>
      <c r="AB170" s="3"/>
      <c r="AC170" s="3"/>
      <c r="AD170" s="3"/>
      <c r="AE170" s="3"/>
      <c r="AF170" s="3"/>
      <c r="AG170" s="3"/>
      <c r="AH170" s="3"/>
      <c r="AI170" s="3"/>
      <c r="AJ170" s="3"/>
      <c r="AK170" s="3"/>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row>
    <row r="171" spans="1:62">
      <c r="A171" s="1"/>
      <c r="B171" s="1"/>
      <c r="C171" s="1"/>
      <c r="D171" s="1"/>
      <c r="E171" s="1"/>
      <c r="F171" s="1"/>
      <c r="G171" s="1"/>
      <c r="L171" s="1"/>
      <c r="O171" s="1"/>
      <c r="P171" s="1"/>
      <c r="Q171" s="1"/>
      <c r="R171" s="3"/>
      <c r="S171" s="3"/>
      <c r="T171" s="3"/>
      <c r="U171" s="3"/>
      <c r="V171" s="3"/>
      <c r="W171" s="3"/>
      <c r="X171" s="3"/>
      <c r="Y171" s="3"/>
      <c r="Z171" s="3"/>
      <c r="AA171" s="3"/>
      <c r="AB171" s="3"/>
      <c r="AC171" s="3"/>
      <c r="AD171" s="3"/>
      <c r="AE171" s="3"/>
      <c r="AF171" s="3"/>
      <c r="AG171" s="3"/>
      <c r="AH171" s="3"/>
      <c r="AI171" s="3"/>
      <c r="AJ171" s="3"/>
      <c r="AK171" s="3"/>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row>
    <row r="172" spans="1:62">
      <c r="A172" s="1"/>
      <c r="B172" s="1"/>
      <c r="C172" s="1"/>
      <c r="D172" s="1"/>
      <c r="E172" s="1"/>
      <c r="F172" s="1"/>
      <c r="G172" s="1"/>
      <c r="H172" t="s">
        <v>454</v>
      </c>
      <c r="J172" s="89">
        <f>+J169+J170</f>
        <v>0</v>
      </c>
      <c r="L172" s="1"/>
      <c r="O172" s="1"/>
      <c r="P172" s="1"/>
      <c r="Q172" s="1"/>
      <c r="R172" s="3"/>
      <c r="S172" s="3"/>
      <c r="T172" s="3"/>
      <c r="U172" s="3"/>
      <c r="V172" s="3"/>
      <c r="W172" s="3"/>
      <c r="X172" s="3"/>
      <c r="Y172" s="3"/>
      <c r="Z172" s="3"/>
      <c r="AA172" s="3"/>
      <c r="AB172" s="3"/>
      <c r="AC172" s="3"/>
      <c r="AD172" s="3"/>
      <c r="AE172" s="3"/>
      <c r="AF172" s="3"/>
      <c r="AG172" s="3"/>
      <c r="AH172" s="3"/>
      <c r="AI172" s="3"/>
      <c r="AJ172" s="3"/>
      <c r="AK172" s="3"/>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row>
    <row r="173" spans="1:62" ht="18" thickBot="1">
      <c r="A173" s="1"/>
      <c r="B173" s="1"/>
      <c r="C173" s="1"/>
      <c r="D173" s="1"/>
      <c r="E173" s="1"/>
      <c r="F173" s="1"/>
      <c r="G173" s="1"/>
      <c r="H173" s="1"/>
      <c r="L173" s="1"/>
      <c r="O173" s="1"/>
      <c r="P173" s="1"/>
      <c r="Q173" s="1"/>
      <c r="R173" s="3"/>
      <c r="S173" s="3"/>
      <c r="T173" s="3"/>
      <c r="U173" s="3"/>
      <c r="V173" s="3"/>
      <c r="W173" s="3"/>
      <c r="X173" s="3"/>
      <c r="Y173" s="3"/>
      <c r="Z173" s="3"/>
      <c r="AA173" s="3"/>
      <c r="AB173" s="3"/>
      <c r="AC173" s="3"/>
      <c r="AD173" s="3"/>
      <c r="AE173" s="3"/>
      <c r="AF173" s="3"/>
      <c r="AG173" s="3"/>
      <c r="AH173" s="3"/>
      <c r="AI173" s="3"/>
      <c r="AJ173" s="3"/>
      <c r="AK173" s="3"/>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row>
    <row r="174" spans="1:62" ht="18" thickBot="1">
      <c r="A174" s="1"/>
      <c r="B174" s="1"/>
      <c r="C174" s="1"/>
      <c r="D174" s="1"/>
      <c r="E174" s="1"/>
      <c r="F174" s="1"/>
      <c r="G174" s="1"/>
      <c r="H174" t="s">
        <v>217</v>
      </c>
      <c r="I174" s="51" t="s">
        <v>222</v>
      </c>
      <c r="J174" s="114">
        <f>+IF(J172&gt;0,1,0)</f>
        <v>0</v>
      </c>
      <c r="L174" s="1"/>
      <c r="O174" s="1"/>
      <c r="P174" s="1"/>
      <c r="Q174" s="1"/>
      <c r="R174" s="3"/>
      <c r="S174" s="3"/>
      <c r="T174" s="3"/>
      <c r="U174" s="3"/>
      <c r="V174" s="3"/>
      <c r="W174" s="3"/>
      <c r="X174" s="3"/>
      <c r="Y174" s="3"/>
      <c r="Z174" s="3"/>
      <c r="AA174" s="3"/>
      <c r="AB174" s="3"/>
      <c r="AC174" s="3"/>
      <c r="AD174" s="3"/>
      <c r="AE174" s="3"/>
      <c r="AF174" s="3"/>
      <c r="AG174" s="3"/>
      <c r="AH174" s="3"/>
      <c r="AI174" s="3"/>
      <c r="AJ174" s="3"/>
      <c r="AK174" s="3"/>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row>
    <row r="175" spans="1:62">
      <c r="A175" s="1"/>
      <c r="B175" s="1"/>
      <c r="C175" s="1"/>
      <c r="D175" s="1"/>
      <c r="E175" s="1"/>
      <c r="F175" s="1"/>
      <c r="G175" s="1"/>
      <c r="H175" s="18"/>
      <c r="I175" s="18"/>
      <c r="L175" s="1"/>
      <c r="O175" s="1"/>
      <c r="P175" s="1"/>
      <c r="Q175" s="1"/>
      <c r="R175" s="3"/>
      <c r="S175" s="3"/>
      <c r="T175" s="3"/>
      <c r="U175" s="3"/>
      <c r="V175" s="3"/>
      <c r="W175" s="3"/>
      <c r="X175" s="3"/>
      <c r="Y175" s="3"/>
      <c r="Z175" s="3"/>
      <c r="AA175" s="3"/>
      <c r="AB175" s="3"/>
      <c r="AC175" s="3"/>
      <c r="AD175" s="3"/>
      <c r="AE175" s="3"/>
      <c r="AF175" s="3"/>
      <c r="AG175" s="3"/>
      <c r="AH175" s="3"/>
      <c r="AI175" s="3"/>
      <c r="AJ175" s="3"/>
      <c r="AK175" s="3"/>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row>
    <row r="176" spans="1:62">
      <c r="A176" s="1"/>
      <c r="B176" s="1"/>
      <c r="C176" s="1"/>
      <c r="D176" s="1"/>
      <c r="E176" s="1"/>
      <c r="F176" s="1"/>
      <c r="G176" s="1"/>
      <c r="H176" s="213"/>
      <c r="I176" s="214"/>
      <c r="J176" s="214"/>
      <c r="K176" s="215"/>
      <c r="L176" s="1"/>
      <c r="O176" s="1"/>
      <c r="P176" s="1"/>
      <c r="Q176" s="1"/>
      <c r="R176" s="3"/>
      <c r="S176" s="3"/>
      <c r="T176" s="3"/>
      <c r="U176" s="3"/>
      <c r="V176" s="3"/>
      <c r="W176" s="3"/>
      <c r="X176" s="3"/>
      <c r="Y176" s="3"/>
      <c r="Z176" s="3"/>
      <c r="AA176" s="3"/>
      <c r="AB176" s="3"/>
      <c r="AC176" s="3"/>
      <c r="AD176" s="3"/>
      <c r="AE176" s="3"/>
      <c r="AF176" s="3"/>
      <c r="AG176" s="3"/>
      <c r="AH176" s="3"/>
      <c r="AI176" s="3"/>
      <c r="AJ176" s="3"/>
      <c r="AK176" s="3"/>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row>
    <row r="177" spans="1:62" ht="18" thickBot="1">
      <c r="A177" s="1"/>
      <c r="B177" s="1"/>
      <c r="C177" s="1"/>
      <c r="D177" s="1"/>
      <c r="E177" s="1"/>
      <c r="F177" s="1"/>
      <c r="G177" s="1"/>
      <c r="H177" s="59" t="s">
        <v>538</v>
      </c>
      <c r="I177" s="18"/>
      <c r="J177" s="18"/>
      <c r="K177" s="170"/>
      <c r="L177" s="1"/>
      <c r="O177" s="1"/>
      <c r="P177" s="1"/>
      <c r="Q177" s="1"/>
      <c r="R177" s="3"/>
      <c r="S177" s="3"/>
      <c r="T177" s="3"/>
      <c r="U177" s="3"/>
      <c r="V177" s="3"/>
      <c r="W177" s="3"/>
      <c r="X177" s="3"/>
      <c r="Y177" s="3"/>
      <c r="Z177" s="3"/>
      <c r="AA177" s="3"/>
      <c r="AB177" s="3"/>
      <c r="AC177" s="3"/>
      <c r="AD177" s="3"/>
      <c r="AE177" s="3"/>
      <c r="AF177" s="3"/>
      <c r="AG177" s="3"/>
      <c r="AH177" s="3"/>
      <c r="AI177" s="3"/>
      <c r="AJ177" s="3"/>
      <c r="AK177" s="3"/>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row>
    <row r="178" spans="1:62" ht="18" thickBot="1">
      <c r="A178" s="1"/>
      <c r="B178" s="1"/>
      <c r="C178" s="1"/>
      <c r="D178" s="1"/>
      <c r="E178" s="1"/>
      <c r="F178" s="1"/>
      <c r="G178" s="1"/>
      <c r="H178" s="216" t="s">
        <v>539</v>
      </c>
      <c r="I178" s="51" t="s">
        <v>536</v>
      </c>
      <c r="J178" s="114">
        <f>+J159</f>
        <v>1</v>
      </c>
      <c r="K178" s="170"/>
      <c r="L178" s="1"/>
      <c r="O178" s="1"/>
      <c r="P178" s="1"/>
      <c r="Q178" s="1"/>
      <c r="R178" s="3"/>
      <c r="S178" s="3"/>
      <c r="T178" s="3"/>
      <c r="U178" s="3"/>
      <c r="V178" s="3"/>
      <c r="W178" s="3"/>
      <c r="X178" s="3"/>
      <c r="Y178" s="3"/>
      <c r="Z178" s="3"/>
      <c r="AA178" s="3"/>
      <c r="AB178" s="3"/>
      <c r="AC178" s="3"/>
      <c r="AD178" s="3"/>
      <c r="AE178" s="3"/>
      <c r="AF178" s="3"/>
      <c r="AG178" s="3"/>
      <c r="AH178" s="3"/>
      <c r="AI178" s="3"/>
      <c r="AJ178" s="3"/>
      <c r="AK178" s="3"/>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row>
    <row r="179" spans="1:62" ht="18" thickBot="1">
      <c r="A179" s="1"/>
      <c r="B179" s="1"/>
      <c r="C179" s="1"/>
      <c r="D179" s="1"/>
      <c r="E179" s="1"/>
      <c r="F179" s="1"/>
      <c r="G179" s="1"/>
      <c r="H179" s="59" t="s">
        <v>540</v>
      </c>
      <c r="I179" s="18"/>
      <c r="K179" s="170"/>
      <c r="L179" s="1"/>
      <c r="O179" s="1"/>
      <c r="P179" s="1"/>
      <c r="Q179" s="1"/>
      <c r="R179" s="3"/>
      <c r="S179" s="3"/>
      <c r="T179" s="3"/>
      <c r="U179" s="3"/>
      <c r="V179" s="3"/>
      <c r="W179" s="3"/>
      <c r="X179" s="3"/>
      <c r="Y179" s="3"/>
      <c r="Z179" s="3"/>
      <c r="AA179" s="3"/>
      <c r="AB179" s="3"/>
      <c r="AC179" s="3"/>
      <c r="AD179" s="3"/>
      <c r="AE179" s="3"/>
      <c r="AF179" s="3"/>
      <c r="AG179" s="3"/>
      <c r="AH179" s="3"/>
      <c r="AI179" s="3"/>
      <c r="AJ179" s="3"/>
      <c r="AK179" s="3"/>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row>
    <row r="180" spans="1:62" ht="18" thickBot="1">
      <c r="A180" s="1"/>
      <c r="B180" s="1"/>
      <c r="C180" s="1"/>
      <c r="D180" s="1"/>
      <c r="E180" s="1"/>
      <c r="F180" s="1"/>
      <c r="G180" s="1"/>
      <c r="H180" s="216" t="s">
        <v>541</v>
      </c>
      <c r="I180" s="51" t="s">
        <v>222</v>
      </c>
      <c r="J180" s="114">
        <f>IF(J178&gt;0,0,+J174)</f>
        <v>0</v>
      </c>
      <c r="K180" s="170"/>
      <c r="L180" s="1"/>
      <c r="O180" s="1"/>
      <c r="P180" s="1"/>
      <c r="Q180" s="1"/>
      <c r="R180" s="3"/>
      <c r="S180" s="3"/>
      <c r="T180" s="3"/>
      <c r="U180" s="3"/>
      <c r="V180" s="3"/>
      <c r="W180" s="3"/>
      <c r="X180" s="3"/>
      <c r="Y180" s="3"/>
      <c r="Z180" s="3"/>
      <c r="AA180" s="3"/>
      <c r="AB180" s="3"/>
      <c r="AC180" s="3"/>
      <c r="AD180" s="3"/>
      <c r="AE180" s="3"/>
      <c r="AF180" s="3"/>
      <c r="AG180" s="3"/>
      <c r="AH180" s="3"/>
      <c r="AI180" s="3"/>
      <c r="AJ180" s="3"/>
      <c r="AK180" s="3"/>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row>
    <row r="181" spans="1:62">
      <c r="A181" s="1"/>
      <c r="B181" s="1"/>
      <c r="C181" s="1"/>
      <c r="D181" s="1"/>
      <c r="E181" s="1"/>
      <c r="F181" s="1"/>
      <c r="G181" s="1"/>
      <c r="H181" s="108"/>
      <c r="I181" s="217"/>
      <c r="J181" s="217"/>
      <c r="K181" s="218"/>
      <c r="M181" s="1"/>
      <c r="N181" s="1"/>
      <c r="O181" s="1"/>
      <c r="P181" s="1"/>
      <c r="Q181" s="1"/>
      <c r="R181" s="3"/>
      <c r="S181" s="3"/>
      <c r="T181" s="3"/>
      <c r="U181" s="3"/>
      <c r="V181" s="3"/>
      <c r="W181" s="3"/>
      <c r="X181" s="3"/>
      <c r="Y181" s="3"/>
      <c r="Z181" s="3"/>
      <c r="AA181" s="3"/>
      <c r="AB181" s="3"/>
      <c r="AC181" s="3"/>
      <c r="AD181" s="3"/>
      <c r="AE181" s="3"/>
      <c r="AF181" s="3"/>
      <c r="AG181" s="3"/>
      <c r="AH181" s="3"/>
      <c r="AI181" s="3"/>
      <c r="AJ181" s="3"/>
      <c r="AK181" s="3"/>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row>
    <row r="182" spans="1:62">
      <c r="A182" s="1"/>
      <c r="B182" s="1"/>
      <c r="C182" s="1"/>
      <c r="D182" s="1"/>
      <c r="E182" s="1"/>
      <c r="F182" s="1"/>
      <c r="G182" s="1"/>
      <c r="H182" s="18"/>
      <c r="I182" s="18"/>
      <c r="L182" s="1"/>
      <c r="M182" s="1"/>
      <c r="N182" s="1"/>
      <c r="O182" s="1"/>
      <c r="P182" s="1"/>
      <c r="Q182" s="1"/>
      <c r="R182" s="3"/>
      <c r="S182" s="3"/>
      <c r="T182" s="3"/>
      <c r="U182" s="3"/>
      <c r="V182" s="3"/>
      <c r="W182" s="3"/>
      <c r="X182" s="3"/>
      <c r="Y182" s="3"/>
      <c r="Z182" s="3"/>
      <c r="AA182" s="3"/>
      <c r="AB182" s="3"/>
      <c r="AC182" s="3"/>
      <c r="AD182" s="3"/>
      <c r="AE182" s="3"/>
      <c r="AF182" s="3"/>
      <c r="AG182" s="3"/>
      <c r="AH182" s="3"/>
      <c r="AI182" s="3"/>
      <c r="AJ182" s="3"/>
      <c r="AK182" s="3"/>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row>
    <row r="183" spans="1:62">
      <c r="A183" s="1"/>
      <c r="B183" s="1"/>
      <c r="C183" s="1"/>
      <c r="D183" s="1"/>
      <c r="E183" s="1"/>
      <c r="F183" s="1"/>
      <c r="G183" s="1"/>
      <c r="H183" s="18"/>
      <c r="I183" s="18"/>
      <c r="L183" s="1"/>
      <c r="M183" s="1"/>
      <c r="N183" s="1"/>
      <c r="O183" s="1"/>
      <c r="P183" s="1"/>
      <c r="Q183" s="1"/>
      <c r="R183" s="3"/>
      <c r="S183" s="3"/>
      <c r="T183" s="3"/>
      <c r="U183" s="3"/>
      <c r="V183" s="3"/>
      <c r="W183" s="3"/>
      <c r="X183" s="3"/>
      <c r="Y183" s="3"/>
      <c r="Z183" s="3"/>
      <c r="AA183" s="3"/>
      <c r="AB183" s="3"/>
      <c r="AC183" s="3"/>
      <c r="AD183" s="3"/>
      <c r="AE183" s="3"/>
      <c r="AF183" s="3"/>
      <c r="AG183" s="3"/>
      <c r="AH183" s="3"/>
      <c r="AI183" s="3"/>
      <c r="AJ183" s="3"/>
      <c r="AK183" s="3"/>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row>
    <row r="184" spans="1:62">
      <c r="A184" s="1"/>
      <c r="B184" s="1"/>
      <c r="C184" s="1"/>
      <c r="D184" s="1"/>
      <c r="E184" s="1"/>
      <c r="F184" s="1"/>
      <c r="G184" s="1"/>
      <c r="H184" s="18"/>
      <c r="I184" s="18"/>
      <c r="L184" s="1"/>
      <c r="M184" s="1"/>
      <c r="N184" s="1"/>
      <c r="O184" s="1"/>
      <c r="P184" s="1"/>
      <c r="Q184" s="1"/>
      <c r="R184" s="3"/>
      <c r="S184" s="3"/>
      <c r="T184" s="3"/>
      <c r="U184" s="3"/>
      <c r="V184" s="3"/>
      <c r="W184" s="3"/>
      <c r="X184" s="3"/>
      <c r="Y184" s="3"/>
      <c r="Z184" s="3"/>
      <c r="AA184" s="3"/>
      <c r="AB184" s="3"/>
      <c r="AC184" s="3"/>
      <c r="AD184" s="3"/>
      <c r="AE184" s="3"/>
      <c r="AF184" s="3"/>
      <c r="AG184" s="3"/>
      <c r="AH184" s="3"/>
      <c r="AI184" s="3"/>
      <c r="AJ184" s="3"/>
      <c r="AK184" s="3"/>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row>
    <row r="185" spans="1:62">
      <c r="A185" s="1"/>
      <c r="B185" s="1"/>
      <c r="C185" s="1"/>
      <c r="D185" s="1"/>
      <c r="E185" s="1"/>
      <c r="F185" s="1"/>
      <c r="G185" s="1"/>
      <c r="H185" s="18"/>
      <c r="I185" s="18"/>
      <c r="L185" s="1"/>
      <c r="M185" s="1"/>
      <c r="N185" s="1"/>
      <c r="O185" s="1"/>
      <c r="P185" s="1"/>
      <c r="Q185" s="1"/>
      <c r="R185" s="3"/>
      <c r="S185" s="3"/>
      <c r="T185" s="3"/>
      <c r="U185" s="3"/>
      <c r="V185" s="3"/>
      <c r="W185" s="3"/>
      <c r="X185" s="3"/>
      <c r="Y185" s="3"/>
      <c r="Z185" s="3"/>
      <c r="AA185" s="3"/>
      <c r="AB185" s="3"/>
      <c r="AC185" s="3"/>
      <c r="AD185" s="3"/>
      <c r="AE185" s="3"/>
      <c r="AF185" s="3"/>
      <c r="AG185" s="3"/>
      <c r="AH185" s="3"/>
      <c r="AI185" s="3"/>
      <c r="AJ185" s="3"/>
      <c r="AK185" s="3"/>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row>
    <row r="186" spans="1:62">
      <c r="A186" s="1"/>
      <c r="B186" s="1"/>
      <c r="C186" s="1"/>
      <c r="D186" s="1"/>
      <c r="E186" s="1"/>
      <c r="F186" s="1"/>
      <c r="G186" s="1"/>
      <c r="H186" s="18"/>
      <c r="I186" s="18"/>
      <c r="L186" s="1"/>
      <c r="M186" s="1"/>
      <c r="N186" s="1"/>
      <c r="O186" s="1"/>
      <c r="P186" s="1"/>
      <c r="Q186" s="1"/>
      <c r="R186" s="3"/>
      <c r="S186" s="3"/>
      <c r="T186" s="3"/>
      <c r="U186" s="3"/>
      <c r="V186" s="3"/>
      <c r="W186" s="3"/>
      <c r="X186" s="3"/>
      <c r="Y186" s="3"/>
      <c r="Z186" s="3"/>
      <c r="AA186" s="3"/>
      <c r="AB186" s="3"/>
      <c r="AC186" s="3"/>
      <c r="AD186" s="3"/>
      <c r="AE186" s="3"/>
      <c r="AF186" s="3"/>
      <c r="AG186" s="3"/>
      <c r="AH186" s="3"/>
      <c r="AI186" s="3"/>
      <c r="AJ186" s="3"/>
      <c r="AK186" s="3"/>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row>
    <row r="187" spans="1:62">
      <c r="A187" s="1"/>
      <c r="B187" s="1"/>
      <c r="C187" s="1"/>
      <c r="D187" s="1"/>
      <c r="E187" s="1"/>
      <c r="F187" s="1"/>
      <c r="G187" s="1"/>
      <c r="H187" s="18"/>
      <c r="I187" s="18"/>
      <c r="L187" s="1"/>
      <c r="M187" s="1"/>
      <c r="N187" s="1"/>
      <c r="O187" s="1"/>
      <c r="P187" s="1"/>
      <c r="Q187" s="1"/>
      <c r="R187" s="3"/>
      <c r="S187" s="3"/>
      <c r="T187" s="3"/>
      <c r="U187" s="3"/>
      <c r="V187" s="3"/>
      <c r="W187" s="3"/>
      <c r="X187" s="3"/>
      <c r="Y187" s="3"/>
      <c r="Z187" s="3"/>
      <c r="AA187" s="3"/>
      <c r="AB187" s="3"/>
      <c r="AC187" s="3"/>
      <c r="AD187" s="3"/>
      <c r="AE187" s="3"/>
      <c r="AF187" s="3"/>
      <c r="AG187" s="3"/>
      <c r="AH187" s="3"/>
      <c r="AI187" s="3"/>
      <c r="AJ187" s="3"/>
      <c r="AK187" s="3"/>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row>
    <row r="188" spans="1:62">
      <c r="A188" s="1"/>
      <c r="B188" s="1"/>
      <c r="C188" s="1"/>
      <c r="D188" s="1"/>
      <c r="E188" s="1"/>
      <c r="F188" s="1"/>
      <c r="G188" s="1"/>
      <c r="H188" s="18"/>
      <c r="I188" s="18"/>
      <c r="L188" s="1"/>
      <c r="M188" s="1"/>
      <c r="N188" s="1"/>
      <c r="O188" s="1"/>
      <c r="P188" s="1"/>
      <c r="Q188" s="1"/>
      <c r="R188" s="3"/>
      <c r="S188" s="3"/>
      <c r="T188" s="3"/>
      <c r="U188" s="3"/>
      <c r="V188" s="3"/>
      <c r="W188" s="3"/>
      <c r="X188" s="3"/>
      <c r="Y188" s="3"/>
      <c r="Z188" s="3"/>
      <c r="AA188" s="3"/>
      <c r="AB188" s="3"/>
      <c r="AC188" s="3"/>
      <c r="AD188" s="3"/>
      <c r="AE188" s="3"/>
      <c r="AF188" s="3"/>
      <c r="AG188" s="3"/>
      <c r="AH188" s="3"/>
      <c r="AI188" s="3"/>
      <c r="AJ188" s="3"/>
      <c r="AK188" s="3"/>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row>
    <row r="189" spans="1:62">
      <c r="A189" s="1"/>
      <c r="B189" s="1"/>
      <c r="C189" s="1"/>
      <c r="D189" s="1"/>
      <c r="E189" s="1"/>
      <c r="F189" s="1"/>
      <c r="G189" s="1"/>
      <c r="H189" s="18"/>
      <c r="I189" s="18"/>
      <c r="L189" s="1"/>
      <c r="M189" s="1"/>
      <c r="N189" s="1"/>
      <c r="O189" s="1"/>
      <c r="P189" s="1"/>
      <c r="Q189" s="1"/>
      <c r="R189" s="3"/>
      <c r="S189" s="3"/>
      <c r="T189" s="3"/>
      <c r="U189" s="3"/>
      <c r="V189" s="3"/>
      <c r="W189" s="3"/>
      <c r="X189" s="3"/>
      <c r="Y189" s="3"/>
      <c r="Z189" s="3"/>
      <c r="AA189" s="3"/>
      <c r="AB189" s="3"/>
      <c r="AC189" s="3"/>
      <c r="AD189" s="3"/>
      <c r="AE189" s="3"/>
      <c r="AF189" s="3"/>
      <c r="AG189" s="3"/>
      <c r="AH189" s="3"/>
      <c r="AI189" s="3"/>
      <c r="AJ189" s="3"/>
      <c r="AK189" s="3"/>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row>
    <row r="190" spans="1:62">
      <c r="A190" s="1"/>
      <c r="B190" s="1"/>
      <c r="C190" s="1"/>
      <c r="D190" s="1"/>
      <c r="E190" s="1"/>
      <c r="F190" s="1"/>
      <c r="G190" s="1"/>
      <c r="H190" s="18"/>
      <c r="I190" s="18"/>
      <c r="L190" s="1"/>
      <c r="M190" s="1"/>
      <c r="N190" s="1"/>
      <c r="O190" s="1"/>
      <c r="P190" s="1"/>
      <c r="Q190" s="1"/>
      <c r="R190" s="3"/>
      <c r="S190" s="3"/>
      <c r="T190" s="3"/>
      <c r="U190" s="3"/>
      <c r="V190" s="3"/>
      <c r="W190" s="3"/>
      <c r="X190" s="3"/>
      <c r="Y190" s="3"/>
      <c r="Z190" s="3"/>
      <c r="AA190" s="3"/>
      <c r="AB190" s="3"/>
      <c r="AC190" s="3"/>
      <c r="AD190" s="3"/>
      <c r="AE190" s="3"/>
      <c r="AF190" s="3"/>
      <c r="AG190" s="3"/>
      <c r="AH190" s="3"/>
      <c r="AI190" s="3"/>
      <c r="AJ190" s="3"/>
      <c r="AK190" s="3"/>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row>
    <row r="191" spans="1:62">
      <c r="A191" s="1"/>
      <c r="B191" s="1"/>
      <c r="C191" s="1"/>
      <c r="D191" s="1"/>
      <c r="E191" s="1"/>
      <c r="F191" s="1"/>
      <c r="G191" s="1"/>
      <c r="H191" s="18"/>
      <c r="I191" s="18"/>
      <c r="L191" s="1"/>
      <c r="M191" s="1"/>
      <c r="N191" s="1"/>
      <c r="O191" s="1"/>
      <c r="P191" s="1"/>
      <c r="Q191" s="1"/>
      <c r="R191" s="3"/>
      <c r="S191" s="3"/>
      <c r="T191" s="3"/>
      <c r="U191" s="3"/>
      <c r="V191" s="3"/>
      <c r="W191" s="3"/>
      <c r="X191" s="3"/>
      <c r="Y191" s="3"/>
      <c r="Z191" s="3"/>
      <c r="AA191" s="3"/>
      <c r="AB191" s="3"/>
      <c r="AC191" s="3"/>
      <c r="AD191" s="3"/>
      <c r="AE191" s="3"/>
      <c r="AF191" s="3"/>
      <c r="AG191" s="3"/>
      <c r="AH191" s="3"/>
      <c r="AI191" s="3"/>
      <c r="AJ191" s="3"/>
      <c r="AK191" s="3"/>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row>
    <row r="192" spans="1:62">
      <c r="A192" s="1"/>
      <c r="B192" s="1"/>
      <c r="C192" s="1"/>
      <c r="D192" s="1"/>
      <c r="E192" s="1"/>
      <c r="F192" s="1"/>
      <c r="G192" s="1"/>
      <c r="H192" s="18"/>
      <c r="I192" s="18"/>
      <c r="L192" s="1"/>
      <c r="M192" s="1"/>
      <c r="N192" s="1"/>
      <c r="O192" s="1"/>
      <c r="P192" s="1"/>
      <c r="Q192" s="1"/>
      <c r="R192" s="3"/>
      <c r="S192" s="3"/>
      <c r="T192" s="3"/>
      <c r="U192" s="3"/>
      <c r="V192" s="3"/>
      <c r="W192" s="3"/>
      <c r="X192" s="3"/>
      <c r="Y192" s="3"/>
      <c r="Z192" s="3"/>
      <c r="AA192" s="3"/>
      <c r="AB192" s="3"/>
      <c r="AC192" s="3"/>
      <c r="AD192" s="3"/>
      <c r="AE192" s="3"/>
      <c r="AF192" s="3"/>
      <c r="AG192" s="3"/>
      <c r="AH192" s="3"/>
      <c r="AI192" s="3"/>
      <c r="AJ192" s="3"/>
      <c r="AK192" s="3"/>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row>
    <row r="193" spans="1:62">
      <c r="A193" s="1"/>
      <c r="B193" s="1"/>
      <c r="C193" s="1"/>
      <c r="D193" s="1"/>
      <c r="E193" s="1"/>
      <c r="F193" s="1"/>
      <c r="G193" s="1"/>
      <c r="H193" s="18"/>
      <c r="I193" s="18"/>
      <c r="L193" s="1"/>
      <c r="M193" s="1"/>
      <c r="N193" s="1"/>
      <c r="O193" s="1"/>
      <c r="P193" s="1"/>
      <c r="Q193" s="1"/>
      <c r="R193" s="3"/>
      <c r="S193" s="3"/>
      <c r="T193" s="3"/>
      <c r="U193" s="3"/>
      <c r="V193" s="3"/>
      <c r="W193" s="3"/>
      <c r="X193" s="3"/>
      <c r="Y193" s="3"/>
      <c r="Z193" s="3"/>
      <c r="AA193" s="3"/>
      <c r="AB193" s="3"/>
      <c r="AC193" s="3"/>
      <c r="AD193" s="3"/>
      <c r="AE193" s="3"/>
      <c r="AF193" s="3"/>
      <c r="AG193" s="3"/>
      <c r="AH193" s="3"/>
      <c r="AI193" s="3"/>
      <c r="AJ193" s="3"/>
      <c r="AK193" s="3"/>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row>
    <row r="194" spans="1:62">
      <c r="A194" s="1"/>
      <c r="B194" s="1"/>
      <c r="C194" s="1"/>
      <c r="D194" s="1"/>
      <c r="E194" s="1"/>
      <c r="F194" s="1"/>
      <c r="G194" s="1"/>
      <c r="H194" s="18"/>
      <c r="I194" s="18"/>
      <c r="L194" s="1"/>
      <c r="M194" s="1"/>
      <c r="N194" s="1"/>
      <c r="O194" s="1"/>
      <c r="P194" s="1"/>
      <c r="Q194" s="1"/>
      <c r="R194" s="3"/>
      <c r="S194" s="3"/>
      <c r="T194" s="3"/>
      <c r="U194" s="3"/>
      <c r="V194" s="3"/>
      <c r="W194" s="3"/>
      <c r="X194" s="3"/>
      <c r="Y194" s="3"/>
      <c r="Z194" s="3"/>
      <c r="AA194" s="3"/>
      <c r="AB194" s="3"/>
      <c r="AC194" s="3"/>
      <c r="AD194" s="3"/>
      <c r="AE194" s="3"/>
      <c r="AF194" s="3"/>
      <c r="AG194" s="3"/>
      <c r="AH194" s="3"/>
      <c r="AI194" s="3"/>
      <c r="AJ194" s="3"/>
      <c r="AK194" s="3"/>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row>
    <row r="195" spans="1:62">
      <c r="A195" s="1"/>
      <c r="B195" s="1"/>
      <c r="C195" s="1"/>
      <c r="D195" s="1"/>
      <c r="E195" s="1"/>
      <c r="F195" s="1"/>
      <c r="G195" s="1"/>
      <c r="H195" s="18"/>
      <c r="I195" s="18"/>
      <c r="L195" s="1"/>
      <c r="M195" s="1"/>
      <c r="N195" s="1"/>
      <c r="O195" s="1"/>
      <c r="P195" s="1"/>
      <c r="Q195" s="1"/>
      <c r="R195" s="3"/>
      <c r="S195" s="3"/>
      <c r="T195" s="3"/>
      <c r="U195" s="3"/>
      <c r="V195" s="3"/>
      <c r="W195" s="3"/>
      <c r="X195" s="3"/>
      <c r="Y195" s="3"/>
      <c r="Z195" s="3"/>
      <c r="AA195" s="3"/>
      <c r="AB195" s="3"/>
      <c r="AC195" s="3"/>
      <c r="AD195" s="3"/>
      <c r="AE195" s="3"/>
      <c r="AF195" s="3"/>
      <c r="AG195" s="3"/>
      <c r="AH195" s="3"/>
      <c r="AI195" s="3"/>
      <c r="AJ195" s="3"/>
      <c r="AK195" s="3"/>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row>
    <row r="196" spans="1:62">
      <c r="A196" s="1"/>
      <c r="B196" s="1"/>
      <c r="C196" s="1"/>
      <c r="D196" s="1"/>
      <c r="E196" s="1"/>
      <c r="F196" s="1"/>
      <c r="G196" s="1"/>
      <c r="H196" s="18"/>
      <c r="I196" s="18"/>
      <c r="L196" s="1"/>
      <c r="M196" s="1"/>
      <c r="N196" s="1"/>
      <c r="O196" s="1"/>
      <c r="P196" s="1"/>
      <c r="Q196" s="1"/>
      <c r="R196" s="3"/>
      <c r="S196" s="3"/>
      <c r="T196" s="3"/>
      <c r="U196" s="3"/>
      <c r="V196" s="3"/>
      <c r="W196" s="3"/>
      <c r="X196" s="3"/>
      <c r="Y196" s="3"/>
      <c r="Z196" s="3"/>
      <c r="AA196" s="3"/>
      <c r="AB196" s="3"/>
      <c r="AC196" s="3"/>
      <c r="AD196" s="3"/>
      <c r="AE196" s="3"/>
      <c r="AF196" s="3"/>
      <c r="AG196" s="3"/>
      <c r="AH196" s="3"/>
      <c r="AI196" s="3"/>
      <c r="AJ196" s="3"/>
      <c r="AK196" s="3"/>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row>
    <row r="197" spans="1:62">
      <c r="A197" s="1"/>
      <c r="B197" s="1"/>
      <c r="C197" s="1"/>
      <c r="D197" s="1"/>
      <c r="E197" s="1"/>
      <c r="F197" s="1"/>
      <c r="G197" s="1"/>
      <c r="H197" s="18"/>
      <c r="I197" s="18"/>
      <c r="L197" s="1"/>
      <c r="M197" s="1"/>
      <c r="N197" s="1"/>
      <c r="O197" s="1"/>
      <c r="P197" s="1"/>
      <c r="Q197" s="1"/>
      <c r="R197" s="3"/>
      <c r="S197" s="3"/>
      <c r="T197" s="3"/>
      <c r="U197" s="3"/>
      <c r="V197" s="3"/>
      <c r="W197" s="3"/>
      <c r="X197" s="3"/>
      <c r="Y197" s="3"/>
      <c r="Z197" s="3"/>
      <c r="AA197" s="3"/>
      <c r="AB197" s="3"/>
      <c r="AC197" s="3"/>
      <c r="AD197" s="3"/>
      <c r="AE197" s="3"/>
      <c r="AF197" s="3"/>
      <c r="AG197" s="3"/>
      <c r="AH197" s="3"/>
      <c r="AI197" s="3"/>
      <c r="AJ197" s="3"/>
      <c r="AK197" s="3"/>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row>
    <row r="198" spans="1:62">
      <c r="A198" s="1"/>
      <c r="B198" s="1"/>
      <c r="C198" s="1"/>
      <c r="D198" s="1"/>
      <c r="E198" s="1"/>
      <c r="F198" s="1"/>
      <c r="G198" s="1"/>
      <c r="H198" s="18"/>
      <c r="I198" s="18"/>
      <c r="L198" s="1"/>
      <c r="M198" s="1"/>
      <c r="N198" s="1"/>
      <c r="O198" s="1"/>
      <c r="P198" s="1"/>
      <c r="Q198" s="1"/>
      <c r="R198" s="3"/>
      <c r="S198" s="3"/>
      <c r="T198" s="3"/>
      <c r="U198" s="3"/>
      <c r="V198" s="3"/>
      <c r="W198" s="3"/>
      <c r="X198" s="3"/>
      <c r="Y198" s="3"/>
      <c r="Z198" s="3"/>
      <c r="AA198" s="3"/>
      <c r="AB198" s="3"/>
      <c r="AC198" s="3"/>
      <c r="AD198" s="3"/>
      <c r="AE198" s="3"/>
      <c r="AF198" s="3"/>
      <c r="AG198" s="3"/>
      <c r="AH198" s="3"/>
      <c r="AI198" s="3"/>
      <c r="AJ198" s="3"/>
      <c r="AK198" s="3"/>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row>
    <row r="199" spans="1:62">
      <c r="A199" s="1"/>
      <c r="B199" s="1"/>
      <c r="C199" s="1"/>
      <c r="D199" s="1"/>
      <c r="E199" s="1"/>
      <c r="F199" s="1"/>
      <c r="G199" s="1"/>
      <c r="H199" s="18"/>
      <c r="I199" s="18"/>
      <c r="L199" s="1"/>
      <c r="M199" s="1"/>
      <c r="N199" s="1"/>
      <c r="O199" s="1"/>
      <c r="P199" s="1"/>
      <c r="Q199" s="1"/>
      <c r="R199" s="3"/>
      <c r="S199" s="3"/>
      <c r="T199" s="3"/>
      <c r="U199" s="3"/>
      <c r="V199" s="3"/>
      <c r="W199" s="3"/>
      <c r="X199" s="3"/>
      <c r="Y199" s="3"/>
      <c r="Z199" s="3"/>
      <c r="AA199" s="3"/>
      <c r="AB199" s="3"/>
      <c r="AC199" s="3"/>
      <c r="AD199" s="3"/>
      <c r="AE199" s="3"/>
      <c r="AF199" s="3"/>
      <c r="AG199" s="3"/>
      <c r="AH199" s="3"/>
      <c r="AI199" s="3"/>
      <c r="AJ199" s="3"/>
      <c r="AK199" s="3"/>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row>
    <row r="200" spans="1:62">
      <c r="A200" s="1"/>
      <c r="B200" s="1"/>
      <c r="C200" s="1"/>
      <c r="D200" s="1"/>
      <c r="E200" s="1"/>
      <c r="F200" s="1"/>
      <c r="G200" s="1"/>
      <c r="H200" s="18"/>
      <c r="I200" s="18"/>
      <c r="L200" s="1"/>
      <c r="M200" s="1"/>
      <c r="N200" s="1"/>
      <c r="O200" s="1"/>
      <c r="P200" s="1"/>
      <c r="Q200" s="1"/>
      <c r="R200" s="3"/>
      <c r="S200" s="3"/>
      <c r="T200" s="3"/>
      <c r="U200" s="3"/>
      <c r="V200" s="3"/>
      <c r="W200" s="3"/>
      <c r="X200" s="3"/>
      <c r="Y200" s="3"/>
      <c r="Z200" s="3"/>
      <c r="AA200" s="3"/>
      <c r="AB200" s="3"/>
      <c r="AC200" s="3"/>
      <c r="AD200" s="3"/>
      <c r="AE200" s="3"/>
      <c r="AF200" s="3"/>
      <c r="AG200" s="3"/>
      <c r="AH200" s="3"/>
      <c r="AI200" s="3"/>
      <c r="AJ200" s="3"/>
      <c r="AK200" s="3"/>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row>
    <row r="201" spans="1:62">
      <c r="A201" s="1"/>
      <c r="B201" s="1"/>
      <c r="C201" s="1"/>
      <c r="D201" s="1"/>
      <c r="E201" s="1"/>
      <c r="F201" s="1"/>
      <c r="G201" s="1"/>
      <c r="H201" s="18"/>
      <c r="I201" s="18"/>
      <c r="L201" s="1"/>
      <c r="M201" s="1"/>
      <c r="N201" s="1"/>
      <c r="O201" s="1"/>
      <c r="P201" s="1"/>
      <c r="Q201" s="1"/>
      <c r="R201" s="3"/>
      <c r="S201" s="3"/>
      <c r="T201" s="3"/>
      <c r="U201" s="3"/>
      <c r="V201" s="3"/>
      <c r="W201" s="3"/>
      <c r="X201" s="3"/>
      <c r="Y201" s="3"/>
      <c r="Z201" s="3"/>
      <c r="AA201" s="3"/>
      <c r="AB201" s="3"/>
      <c r="AC201" s="3"/>
      <c r="AD201" s="3"/>
      <c r="AE201" s="3"/>
      <c r="AF201" s="3"/>
      <c r="AG201" s="3"/>
      <c r="AH201" s="3"/>
      <c r="AI201" s="3"/>
      <c r="AJ201" s="3"/>
      <c r="AK201" s="3"/>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row>
    <row r="202" spans="1:62">
      <c r="A202" s="1"/>
      <c r="B202" s="1"/>
      <c r="C202" s="1"/>
      <c r="D202" s="1"/>
      <c r="E202" s="1"/>
      <c r="F202" s="1"/>
      <c r="G202" s="1"/>
      <c r="H202" s="18"/>
      <c r="I202" s="18"/>
      <c r="L202" s="1"/>
      <c r="M202" s="1"/>
      <c r="N202" s="1"/>
      <c r="O202" s="1"/>
      <c r="P202" s="1"/>
      <c r="Q202" s="1"/>
      <c r="R202" s="3"/>
      <c r="S202" s="3"/>
      <c r="T202" s="3"/>
      <c r="U202" s="3"/>
      <c r="V202" s="3"/>
      <c r="W202" s="3"/>
      <c r="X202" s="3"/>
      <c r="Y202" s="3"/>
      <c r="Z202" s="3"/>
      <c r="AA202" s="3"/>
      <c r="AB202" s="3"/>
      <c r="AC202" s="3"/>
      <c r="AD202" s="3"/>
      <c r="AE202" s="3"/>
      <c r="AF202" s="3"/>
      <c r="AG202" s="3"/>
      <c r="AH202" s="3"/>
      <c r="AI202" s="3"/>
      <c r="AJ202" s="3"/>
      <c r="AK202" s="3"/>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row>
    <row r="203" spans="1:62">
      <c r="A203" s="1"/>
      <c r="B203" s="1"/>
      <c r="C203" s="1"/>
      <c r="D203" s="1"/>
      <c r="E203" s="1"/>
      <c r="F203" s="1"/>
      <c r="G203" s="1"/>
      <c r="H203" s="18"/>
      <c r="I203" s="18"/>
      <c r="L203" s="1"/>
      <c r="M203" s="1"/>
      <c r="N203" s="1"/>
      <c r="O203" s="1"/>
      <c r="P203" s="1"/>
      <c r="Q203" s="1"/>
      <c r="R203" s="3"/>
      <c r="S203" s="3"/>
      <c r="T203" s="3"/>
      <c r="U203" s="3"/>
      <c r="V203" s="3"/>
      <c r="W203" s="3"/>
      <c r="X203" s="3"/>
      <c r="Y203" s="3"/>
      <c r="Z203" s="3"/>
      <c r="AA203" s="3"/>
      <c r="AB203" s="3"/>
      <c r="AC203" s="3"/>
      <c r="AD203" s="3"/>
      <c r="AE203" s="3"/>
      <c r="AF203" s="3"/>
      <c r="AG203" s="3"/>
      <c r="AH203" s="3"/>
      <c r="AI203" s="3"/>
      <c r="AJ203" s="3"/>
      <c r="AK203" s="3"/>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row>
    <row r="204" spans="1:62">
      <c r="A204" s="1"/>
      <c r="B204" s="1"/>
      <c r="C204" s="1"/>
      <c r="D204" s="1"/>
      <c r="E204" s="1"/>
      <c r="F204" s="1"/>
      <c r="G204" s="1"/>
      <c r="H204" s="18"/>
      <c r="I204" s="18"/>
      <c r="L204" s="1"/>
      <c r="M204" s="1"/>
      <c r="N204" s="1"/>
      <c r="O204" s="1"/>
      <c r="P204" s="1"/>
      <c r="Q204" s="1"/>
      <c r="R204" s="3"/>
      <c r="S204" s="3"/>
      <c r="T204" s="3"/>
      <c r="U204" s="3"/>
      <c r="V204" s="3"/>
      <c r="W204" s="3"/>
      <c r="X204" s="3"/>
      <c r="Y204" s="3"/>
      <c r="Z204" s="3"/>
      <c r="AA204" s="3"/>
      <c r="AB204" s="3"/>
      <c r="AC204" s="3"/>
      <c r="AD204" s="3"/>
      <c r="AE204" s="3"/>
      <c r="AF204" s="3"/>
      <c r="AG204" s="3"/>
      <c r="AH204" s="3"/>
      <c r="AI204" s="3"/>
      <c r="AJ204" s="3"/>
      <c r="AK204" s="3"/>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row>
    <row r="205" spans="1:62">
      <c r="A205" s="1"/>
      <c r="B205" s="1"/>
      <c r="C205" s="1"/>
      <c r="D205" s="1"/>
      <c r="E205" s="1"/>
      <c r="F205" s="1"/>
      <c r="G205" s="1"/>
      <c r="H205" s="18"/>
      <c r="I205" s="18"/>
      <c r="L205" s="1"/>
      <c r="M205" s="1"/>
      <c r="N205" s="1"/>
      <c r="O205" s="1"/>
      <c r="P205" s="1"/>
      <c r="Q205" s="1"/>
      <c r="R205" s="3"/>
      <c r="S205" s="3"/>
      <c r="T205" s="3"/>
      <c r="U205" s="3"/>
      <c r="V205" s="3"/>
      <c r="W205" s="3"/>
      <c r="X205" s="3"/>
      <c r="Y205" s="3"/>
      <c r="Z205" s="3"/>
      <c r="AA205" s="3"/>
      <c r="AB205" s="3"/>
      <c r="AC205" s="3"/>
      <c r="AD205" s="3"/>
      <c r="AE205" s="3"/>
      <c r="AF205" s="3"/>
      <c r="AG205" s="3"/>
      <c r="AH205" s="3"/>
      <c r="AI205" s="3"/>
      <c r="AJ205" s="3"/>
      <c r="AK205" s="3"/>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row>
    <row r="206" spans="1:62">
      <c r="A206" s="1"/>
      <c r="B206" s="1"/>
      <c r="C206" s="1"/>
      <c r="D206" s="1"/>
      <c r="E206" s="1"/>
      <c r="F206" s="1"/>
      <c r="G206" s="1"/>
      <c r="H206" s="18"/>
      <c r="I206" s="18"/>
      <c r="L206" s="1"/>
      <c r="M206" s="1"/>
      <c r="N206" s="1"/>
      <c r="O206" s="1"/>
      <c r="P206" s="1"/>
      <c r="Q206" s="1"/>
      <c r="R206" s="3"/>
      <c r="S206" s="3"/>
      <c r="T206" s="3"/>
      <c r="U206" s="3"/>
      <c r="V206" s="3"/>
      <c r="W206" s="3"/>
      <c r="X206" s="3"/>
      <c r="Y206" s="3"/>
      <c r="Z206" s="3"/>
      <c r="AA206" s="3"/>
      <c r="AB206" s="3"/>
      <c r="AC206" s="3"/>
      <c r="AD206" s="3"/>
      <c r="AE206" s="3"/>
      <c r="AF206" s="3"/>
      <c r="AG206" s="3"/>
      <c r="AH206" s="3"/>
      <c r="AI206" s="3"/>
      <c r="AJ206" s="3"/>
      <c r="AK206" s="3"/>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row>
    <row r="207" spans="1:62">
      <c r="A207" s="1"/>
      <c r="B207" s="1"/>
      <c r="C207" s="1"/>
      <c r="D207" s="1"/>
      <c r="E207" s="1"/>
      <c r="F207" s="1"/>
      <c r="G207" s="1"/>
      <c r="H207" s="18"/>
      <c r="I207" s="18"/>
      <c r="L207" s="1"/>
      <c r="M207" s="1"/>
      <c r="N207" s="1"/>
      <c r="O207" s="1"/>
      <c r="P207" s="1"/>
      <c r="Q207" s="1"/>
      <c r="R207" s="3"/>
      <c r="S207" s="3"/>
      <c r="T207" s="3"/>
      <c r="U207" s="3"/>
      <c r="V207" s="3"/>
      <c r="W207" s="3"/>
      <c r="X207" s="3"/>
      <c r="Y207" s="3"/>
      <c r="Z207" s="3"/>
      <c r="AA207" s="3"/>
      <c r="AB207" s="3"/>
      <c r="AC207" s="3"/>
      <c r="AD207" s="3"/>
      <c r="AE207" s="3"/>
      <c r="AF207" s="3"/>
      <c r="AG207" s="3"/>
      <c r="AH207" s="3"/>
      <c r="AI207" s="3"/>
      <c r="AJ207" s="3"/>
      <c r="AK207" s="3"/>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row>
    <row r="208" spans="1:62">
      <c r="A208" s="1"/>
      <c r="B208" s="1"/>
      <c r="C208" s="1"/>
      <c r="D208" s="1"/>
      <c r="E208" s="1"/>
      <c r="F208" s="1"/>
      <c r="G208" s="1"/>
      <c r="H208" s="18"/>
      <c r="I208" s="18"/>
      <c r="L208" s="1"/>
      <c r="M208" s="1"/>
      <c r="N208" s="1"/>
      <c r="O208" s="1"/>
      <c r="P208" s="1"/>
      <c r="Q208" s="1"/>
      <c r="R208" s="3"/>
      <c r="S208" s="3"/>
      <c r="T208" s="3"/>
      <c r="U208" s="3"/>
      <c r="V208" s="3"/>
      <c r="W208" s="3"/>
      <c r="X208" s="3"/>
      <c r="Y208" s="3"/>
      <c r="Z208" s="3"/>
      <c r="AA208" s="3"/>
      <c r="AB208" s="3"/>
      <c r="AC208" s="3"/>
      <c r="AD208" s="3"/>
      <c r="AE208" s="3"/>
      <c r="AF208" s="3"/>
      <c r="AG208" s="3"/>
      <c r="AH208" s="3"/>
      <c r="AI208" s="3"/>
      <c r="AJ208" s="3"/>
      <c r="AK208" s="3"/>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row>
    <row r="209" spans="1:62">
      <c r="A209" s="1"/>
      <c r="B209" s="1"/>
      <c r="C209" s="1"/>
      <c r="D209" s="1"/>
      <c r="E209" s="1"/>
      <c r="F209" s="1"/>
      <c r="G209" s="1"/>
      <c r="H209" s="18"/>
      <c r="I209" s="18"/>
      <c r="L209" s="1"/>
      <c r="M209" s="1"/>
      <c r="N209" s="1"/>
      <c r="O209" s="1"/>
      <c r="P209" s="1"/>
      <c r="Q209" s="1"/>
      <c r="R209" s="3"/>
      <c r="S209" s="3"/>
      <c r="T209" s="3"/>
      <c r="U209" s="3"/>
      <c r="V209" s="3"/>
      <c r="W209" s="3"/>
      <c r="X209" s="3"/>
      <c r="Y209" s="3"/>
      <c r="Z209" s="3"/>
      <c r="AA209" s="3"/>
      <c r="AB209" s="3"/>
      <c r="AC209" s="3"/>
      <c r="AD209" s="3"/>
      <c r="AE209" s="3"/>
      <c r="AF209" s="3"/>
      <c r="AG209" s="3"/>
      <c r="AH209" s="3"/>
      <c r="AI209" s="3"/>
      <c r="AJ209" s="3"/>
      <c r="AK209" s="3"/>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row>
    <row r="210" spans="1:62">
      <c r="A210" s="1"/>
      <c r="B210" s="1"/>
      <c r="C210" s="1"/>
      <c r="D210" s="1"/>
      <c r="E210" s="1"/>
      <c r="F210" s="1"/>
      <c r="G210" s="1"/>
      <c r="H210" s="18"/>
      <c r="I210" s="18"/>
      <c r="L210" s="1"/>
      <c r="M210" s="1"/>
      <c r="N210" s="1"/>
      <c r="O210" s="1"/>
      <c r="P210" s="1"/>
      <c r="Q210" s="1"/>
      <c r="R210" s="3"/>
      <c r="S210" s="3"/>
      <c r="T210" s="3"/>
      <c r="U210" s="3"/>
      <c r="V210" s="3"/>
      <c r="W210" s="3"/>
      <c r="X210" s="3"/>
      <c r="Y210" s="3"/>
      <c r="Z210" s="3"/>
      <c r="AA210" s="3"/>
      <c r="AB210" s="3"/>
      <c r="AC210" s="3"/>
      <c r="AD210" s="3"/>
      <c r="AE210" s="3"/>
      <c r="AF210" s="3"/>
      <c r="AG210" s="3"/>
      <c r="AH210" s="3"/>
      <c r="AI210" s="3"/>
      <c r="AJ210" s="3"/>
      <c r="AK210" s="3"/>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row>
    <row r="211" spans="1:62">
      <c r="A211" s="1"/>
      <c r="B211" s="1"/>
      <c r="C211" s="1"/>
      <c r="D211" s="1"/>
      <c r="E211" s="1"/>
      <c r="F211" s="1"/>
      <c r="G211" s="1"/>
      <c r="H211" s="18"/>
      <c r="I211" s="18"/>
      <c r="L211" s="1"/>
      <c r="M211" s="1"/>
      <c r="N211" s="1"/>
      <c r="O211" s="1"/>
      <c r="P211" s="1"/>
      <c r="Q211" s="1"/>
      <c r="R211" s="3"/>
      <c r="S211" s="3"/>
      <c r="T211" s="3"/>
      <c r="U211" s="3"/>
      <c r="V211" s="3"/>
      <c r="W211" s="3"/>
      <c r="X211" s="3"/>
      <c r="Y211" s="3"/>
      <c r="Z211" s="3"/>
      <c r="AA211" s="3"/>
      <c r="AB211" s="3"/>
      <c r="AC211" s="3"/>
      <c r="AD211" s="3"/>
      <c r="AE211" s="3"/>
      <c r="AF211" s="3"/>
      <c r="AG211" s="3"/>
      <c r="AH211" s="3"/>
      <c r="AI211" s="3"/>
      <c r="AJ211" s="3"/>
      <c r="AK211" s="3"/>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row>
    <row r="212" spans="1:62">
      <c r="A212" s="1"/>
      <c r="B212" s="1"/>
      <c r="C212" s="1"/>
      <c r="D212" s="1"/>
      <c r="E212" s="1"/>
      <c r="F212" s="1"/>
      <c r="G212" s="1"/>
      <c r="H212" s="18"/>
      <c r="I212" s="18"/>
      <c r="L212" s="1"/>
      <c r="M212" s="1"/>
      <c r="N212" s="1"/>
      <c r="O212" s="1"/>
      <c r="P212" s="1"/>
      <c r="Q212" s="1"/>
      <c r="R212" s="3"/>
      <c r="S212" s="3"/>
      <c r="T212" s="3"/>
      <c r="U212" s="3"/>
      <c r="V212" s="3"/>
      <c r="W212" s="3"/>
      <c r="X212" s="3"/>
      <c r="Y212" s="3"/>
      <c r="Z212" s="3"/>
      <c r="AA212" s="3"/>
      <c r="AB212" s="3"/>
      <c r="AC212" s="3"/>
      <c r="AD212" s="3"/>
      <c r="AE212" s="3"/>
      <c r="AF212" s="3"/>
      <c r="AG212" s="3"/>
      <c r="AH212" s="3"/>
      <c r="AI212" s="3"/>
      <c r="AJ212" s="3"/>
      <c r="AK212" s="3"/>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row>
    <row r="213" spans="1:62">
      <c r="A213" s="1"/>
      <c r="B213" s="1"/>
      <c r="C213" s="1"/>
      <c r="D213" s="1"/>
      <c r="E213" s="1"/>
      <c r="F213" s="1"/>
      <c r="G213" s="1"/>
      <c r="H213" s="18"/>
      <c r="I213" s="18"/>
      <c r="L213" s="1"/>
      <c r="M213" s="1"/>
      <c r="N213" s="1"/>
      <c r="O213" s="1"/>
      <c r="P213" s="1"/>
      <c r="Q213" s="1"/>
      <c r="R213" s="3"/>
      <c r="S213" s="3"/>
      <c r="T213" s="3"/>
      <c r="U213" s="3"/>
      <c r="V213" s="3"/>
      <c r="W213" s="3"/>
      <c r="X213" s="3"/>
      <c r="Y213" s="3"/>
      <c r="Z213" s="3"/>
      <c r="AA213" s="3"/>
      <c r="AB213" s="3"/>
      <c r="AC213" s="3"/>
      <c r="AD213" s="3"/>
      <c r="AE213" s="3"/>
      <c r="AF213" s="3"/>
      <c r="AG213" s="3"/>
      <c r="AH213" s="3"/>
      <c r="AI213" s="3"/>
      <c r="AJ213" s="3"/>
      <c r="AK213" s="3"/>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row>
    <row r="214" spans="1:62">
      <c r="A214" s="1"/>
      <c r="B214" s="1"/>
      <c r="C214" s="1"/>
      <c r="D214" s="1"/>
      <c r="E214" s="1"/>
      <c r="F214" s="1"/>
      <c r="G214" s="1"/>
      <c r="H214" s="18"/>
      <c r="I214" s="18"/>
      <c r="L214" s="1"/>
      <c r="M214" s="1"/>
      <c r="N214" s="1"/>
      <c r="O214" s="1"/>
      <c r="P214" s="1"/>
      <c r="Q214" s="1"/>
      <c r="R214" s="3"/>
      <c r="S214" s="3"/>
      <c r="T214" s="3"/>
      <c r="U214" s="3"/>
      <c r="V214" s="3"/>
      <c r="W214" s="3"/>
      <c r="X214" s="3"/>
      <c r="Y214" s="3"/>
      <c r="Z214" s="3"/>
      <c r="AA214" s="3"/>
      <c r="AB214" s="3"/>
      <c r="AC214" s="3"/>
      <c r="AD214" s="3"/>
      <c r="AE214" s="3"/>
      <c r="AF214" s="3"/>
      <c r="AG214" s="3"/>
      <c r="AH214" s="3"/>
      <c r="AI214" s="3"/>
      <c r="AJ214" s="3"/>
      <c r="AK214" s="3"/>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row>
    <row r="215" spans="1:62">
      <c r="A215" s="1"/>
      <c r="B215" s="1"/>
      <c r="C215" s="1"/>
      <c r="D215" s="1"/>
      <c r="E215" s="1"/>
      <c r="F215" s="1"/>
      <c r="G215" s="1"/>
      <c r="H215" s="18"/>
      <c r="I215" s="18"/>
      <c r="L215" s="1"/>
      <c r="M215" s="1"/>
      <c r="N215" s="1"/>
      <c r="O215" s="1"/>
      <c r="P215" s="1"/>
      <c r="Q215" s="1"/>
      <c r="R215" s="3"/>
      <c r="S215" s="3"/>
      <c r="T215" s="3"/>
      <c r="U215" s="3"/>
      <c r="V215" s="3"/>
      <c r="W215" s="3"/>
      <c r="X215" s="3"/>
      <c r="Y215" s="3"/>
      <c r="Z215" s="3"/>
      <c r="AA215" s="3"/>
      <c r="AB215" s="3"/>
      <c r="AC215" s="3"/>
      <c r="AD215" s="3"/>
      <c r="AE215" s="3"/>
      <c r="AF215" s="3"/>
      <c r="AG215" s="3"/>
      <c r="AH215" s="3"/>
      <c r="AI215" s="3"/>
      <c r="AJ215" s="3"/>
      <c r="AK215" s="3"/>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row>
    <row r="216" spans="1:62">
      <c r="A216" s="1"/>
      <c r="B216" s="1"/>
      <c r="C216" s="1"/>
      <c r="D216" s="1"/>
      <c r="E216" s="1"/>
      <c r="F216" s="1"/>
      <c r="G216" s="1"/>
      <c r="H216" s="18"/>
      <c r="I216" s="18"/>
      <c r="L216" s="1"/>
      <c r="M216" s="1"/>
      <c r="N216" s="1"/>
      <c r="O216" s="1"/>
      <c r="P216" s="1"/>
      <c r="Q216" s="1"/>
      <c r="R216" s="3"/>
      <c r="S216" s="3"/>
      <c r="T216" s="3"/>
      <c r="U216" s="3"/>
      <c r="V216" s="3"/>
      <c r="W216" s="3"/>
      <c r="X216" s="3"/>
      <c r="Y216" s="3"/>
      <c r="Z216" s="3"/>
      <c r="AA216" s="3"/>
      <c r="AB216" s="3"/>
      <c r="AC216" s="3"/>
      <c r="AD216" s="3"/>
      <c r="AE216" s="3"/>
      <c r="AF216" s="3"/>
      <c r="AG216" s="3"/>
      <c r="AH216" s="3"/>
      <c r="AI216" s="3"/>
      <c r="AJ216" s="3"/>
      <c r="AK216" s="3"/>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row>
    <row r="217" spans="1:62">
      <c r="A217" s="1"/>
      <c r="B217" s="1"/>
      <c r="C217" s="1"/>
      <c r="D217" s="1"/>
      <c r="E217" s="1"/>
      <c r="F217" s="1"/>
      <c r="G217" s="1"/>
      <c r="H217" s="18"/>
      <c r="I217" s="18"/>
      <c r="L217" s="1"/>
      <c r="M217" s="1"/>
      <c r="N217" s="1"/>
      <c r="O217" s="1"/>
      <c r="P217" s="1"/>
      <c r="Q217" s="1"/>
      <c r="R217" s="3"/>
      <c r="S217" s="3"/>
      <c r="T217" s="3"/>
      <c r="U217" s="3"/>
      <c r="V217" s="3"/>
      <c r="W217" s="3"/>
      <c r="X217" s="3"/>
      <c r="Y217" s="3"/>
      <c r="Z217" s="3"/>
      <c r="AA217" s="3"/>
      <c r="AB217" s="3"/>
      <c r="AC217" s="3"/>
      <c r="AD217" s="3"/>
      <c r="AE217" s="3"/>
      <c r="AF217" s="3"/>
      <c r="AG217" s="3"/>
      <c r="AH217" s="3"/>
      <c r="AI217" s="3"/>
      <c r="AJ217" s="3"/>
      <c r="AK217" s="3"/>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row>
    <row r="218" spans="1:62">
      <c r="A218" s="1"/>
      <c r="B218" s="1"/>
      <c r="C218" s="1"/>
      <c r="D218" s="1"/>
      <c r="E218" s="1"/>
      <c r="F218" s="1"/>
      <c r="G218" s="1"/>
      <c r="H218" s="18"/>
      <c r="I218" s="18"/>
      <c r="L218" s="1"/>
      <c r="M218" s="1"/>
      <c r="N218" s="1"/>
      <c r="O218" s="1"/>
      <c r="P218" s="1"/>
      <c r="Q218" s="1"/>
      <c r="R218" s="3"/>
      <c r="S218" s="3"/>
      <c r="T218" s="3"/>
      <c r="U218" s="3"/>
      <c r="V218" s="3"/>
      <c r="W218" s="3"/>
      <c r="X218" s="3"/>
      <c r="Y218" s="3"/>
      <c r="Z218" s="3"/>
      <c r="AA218" s="3"/>
      <c r="AB218" s="3"/>
      <c r="AC218" s="3"/>
      <c r="AD218" s="3"/>
      <c r="AE218" s="3"/>
      <c r="AF218" s="3"/>
      <c r="AG218" s="3"/>
      <c r="AH218" s="3"/>
      <c r="AI218" s="3"/>
      <c r="AJ218" s="3"/>
      <c r="AK218" s="3"/>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row>
    <row r="219" spans="1:62">
      <c r="A219" s="1"/>
      <c r="B219" s="1"/>
      <c r="C219" s="1"/>
      <c r="D219" s="1"/>
      <c r="E219" s="1"/>
      <c r="F219" s="1"/>
      <c r="G219" s="1"/>
      <c r="H219" s="18"/>
      <c r="I219" s="18"/>
      <c r="L219" s="1"/>
      <c r="M219" s="1"/>
      <c r="N219" s="1"/>
      <c r="O219" s="1"/>
      <c r="P219" s="1"/>
      <c r="Q219" s="1"/>
      <c r="R219" s="3"/>
      <c r="S219" s="3"/>
      <c r="T219" s="3"/>
      <c r="U219" s="3"/>
      <c r="V219" s="3"/>
      <c r="W219" s="3"/>
      <c r="X219" s="3"/>
      <c r="Y219" s="3"/>
      <c r="Z219" s="3"/>
      <c r="AA219" s="3"/>
      <c r="AB219" s="3"/>
      <c r="AC219" s="3"/>
      <c r="AD219" s="3"/>
      <c r="AE219" s="3"/>
      <c r="AF219" s="3"/>
      <c r="AG219" s="3"/>
      <c r="AH219" s="3"/>
      <c r="AI219" s="3"/>
      <c r="AJ219" s="3"/>
      <c r="AK219" s="3"/>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row>
    <row r="220" spans="1:62">
      <c r="A220" s="1"/>
      <c r="B220" s="1"/>
      <c r="C220" s="1"/>
      <c r="D220" s="1"/>
      <c r="E220" s="1"/>
      <c r="F220" s="1"/>
      <c r="G220" s="1"/>
      <c r="H220" s="18"/>
      <c r="I220" s="18"/>
      <c r="L220" s="1"/>
      <c r="M220" s="1"/>
      <c r="N220" s="1"/>
      <c r="O220" s="1"/>
      <c r="P220" s="1"/>
      <c r="Q220" s="1"/>
      <c r="R220" s="3"/>
      <c r="S220" s="3"/>
      <c r="T220" s="3"/>
      <c r="U220" s="3"/>
      <c r="V220" s="3"/>
      <c r="W220" s="3"/>
      <c r="X220" s="3"/>
      <c r="Y220" s="3"/>
      <c r="Z220" s="3"/>
      <c r="AA220" s="3"/>
      <c r="AB220" s="3"/>
      <c r="AC220" s="3"/>
      <c r="AD220" s="3"/>
      <c r="AE220" s="3"/>
      <c r="AF220" s="3"/>
      <c r="AG220" s="3"/>
      <c r="AH220" s="3"/>
      <c r="AI220" s="3"/>
      <c r="AJ220" s="3"/>
      <c r="AK220" s="3"/>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row>
    <row r="221" spans="1:62">
      <c r="A221" s="1"/>
      <c r="B221" s="1"/>
      <c r="C221" s="1"/>
      <c r="D221" s="1"/>
      <c r="E221" s="1"/>
      <c r="F221" s="1"/>
      <c r="G221" s="1"/>
      <c r="H221" s="18"/>
      <c r="I221" s="18"/>
      <c r="L221" s="1"/>
      <c r="M221" s="1"/>
      <c r="N221" s="1"/>
      <c r="O221" s="1"/>
      <c r="P221" s="1"/>
      <c r="Q221" s="1"/>
      <c r="R221" s="3"/>
      <c r="S221" s="3"/>
      <c r="T221" s="3"/>
      <c r="U221" s="3"/>
      <c r="V221" s="3"/>
      <c r="W221" s="3"/>
      <c r="X221" s="3"/>
      <c r="Y221" s="3"/>
      <c r="Z221" s="3"/>
      <c r="AA221" s="3"/>
      <c r="AB221" s="3"/>
      <c r="AC221" s="3"/>
      <c r="AD221" s="3"/>
      <c r="AE221" s="3"/>
      <c r="AF221" s="3"/>
      <c r="AG221" s="3"/>
      <c r="AH221" s="3"/>
      <c r="AI221" s="3"/>
      <c r="AJ221" s="3"/>
      <c r="AK221" s="3"/>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row>
    <row r="222" spans="1:62">
      <c r="A222" s="1"/>
      <c r="B222" s="1"/>
      <c r="C222" s="1"/>
      <c r="D222" s="1"/>
      <c r="E222" s="1"/>
      <c r="F222" s="1"/>
      <c r="G222" s="1"/>
      <c r="H222" s="18"/>
      <c r="I222" s="18"/>
      <c r="L222" s="1"/>
      <c r="M222" s="1"/>
      <c r="N222" s="1"/>
      <c r="O222" s="1"/>
      <c r="P222" s="1"/>
      <c r="Q222" s="1"/>
      <c r="R222" s="3"/>
      <c r="S222" s="3"/>
      <c r="T222" s="3"/>
      <c r="U222" s="3"/>
      <c r="V222" s="3"/>
      <c r="W222" s="3"/>
      <c r="X222" s="3"/>
      <c r="Y222" s="3"/>
      <c r="Z222" s="3"/>
      <c r="AA222" s="3"/>
      <c r="AB222" s="3"/>
      <c r="AC222" s="3"/>
      <c r="AD222" s="3"/>
      <c r="AE222" s="3"/>
      <c r="AF222" s="3"/>
      <c r="AG222" s="3"/>
      <c r="AH222" s="3"/>
      <c r="AI222" s="3"/>
      <c r="AJ222" s="3"/>
      <c r="AK222" s="3"/>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row>
    <row r="223" spans="1:62">
      <c r="A223" s="1"/>
      <c r="B223" s="1"/>
      <c r="C223" s="1"/>
      <c r="D223" s="1"/>
      <c r="E223" s="1"/>
      <c r="F223" s="1"/>
      <c r="G223" s="1"/>
      <c r="H223" s="18"/>
      <c r="I223" s="18"/>
      <c r="L223" s="1"/>
      <c r="M223" s="1"/>
      <c r="N223" s="1"/>
      <c r="O223" s="1"/>
      <c r="P223" s="1"/>
      <c r="Q223" s="1"/>
      <c r="R223" s="3"/>
      <c r="S223" s="3"/>
      <c r="T223" s="3"/>
      <c r="U223" s="3"/>
      <c r="V223" s="3"/>
      <c r="W223" s="3"/>
      <c r="X223" s="3"/>
      <c r="Y223" s="3"/>
      <c r="Z223" s="3"/>
      <c r="AA223" s="3"/>
      <c r="AB223" s="3"/>
      <c r="AC223" s="3"/>
      <c r="AD223" s="3"/>
      <c r="AE223" s="3"/>
      <c r="AF223" s="3"/>
      <c r="AG223" s="3"/>
      <c r="AH223" s="3"/>
      <c r="AI223" s="3"/>
      <c r="AJ223" s="3"/>
      <c r="AK223" s="3"/>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row>
    <row r="224" spans="1:62">
      <c r="A224" s="1"/>
      <c r="B224" s="1"/>
      <c r="C224" s="1"/>
      <c r="D224" s="1"/>
      <c r="E224" s="1"/>
      <c r="F224" s="1"/>
      <c r="G224" s="1"/>
      <c r="H224" s="18"/>
      <c r="I224" s="18"/>
      <c r="L224" s="1"/>
      <c r="M224" s="1"/>
      <c r="N224" s="1"/>
      <c r="O224" s="1"/>
      <c r="P224" s="1"/>
      <c r="Q224" s="1"/>
      <c r="R224" s="3"/>
      <c r="S224" s="3"/>
      <c r="T224" s="3"/>
      <c r="U224" s="3"/>
      <c r="V224" s="3"/>
      <c r="W224" s="3"/>
      <c r="X224" s="3"/>
      <c r="Y224" s="3"/>
      <c r="Z224" s="3"/>
      <c r="AA224" s="3"/>
      <c r="AB224" s="3"/>
      <c r="AC224" s="3"/>
      <c r="AD224" s="3"/>
      <c r="AE224" s="3"/>
      <c r="AF224" s="3"/>
      <c r="AG224" s="3"/>
      <c r="AH224" s="3"/>
      <c r="AI224" s="3"/>
      <c r="AJ224" s="3"/>
      <c r="AK224" s="3"/>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row>
    <row r="225" spans="1:62">
      <c r="A225" s="1"/>
      <c r="B225" s="1"/>
      <c r="C225" s="1"/>
      <c r="D225" s="1"/>
      <c r="E225" s="1"/>
      <c r="F225" s="1"/>
      <c r="G225" s="1"/>
      <c r="H225" s="18"/>
      <c r="I225" s="18"/>
      <c r="L225" s="1"/>
      <c r="M225" s="1"/>
      <c r="N225" s="1"/>
      <c r="O225" s="1"/>
      <c r="P225" s="1"/>
      <c r="Q225" s="1"/>
      <c r="R225" s="3"/>
      <c r="S225" s="3"/>
      <c r="T225" s="3"/>
      <c r="U225" s="3"/>
      <c r="V225" s="3"/>
      <c r="W225" s="3"/>
      <c r="X225" s="3"/>
      <c r="Y225" s="3"/>
      <c r="Z225" s="3"/>
      <c r="AA225" s="3"/>
      <c r="AB225" s="3"/>
      <c r="AC225" s="3"/>
      <c r="AD225" s="3"/>
      <c r="AE225" s="3"/>
      <c r="AF225" s="3"/>
      <c r="AG225" s="3"/>
      <c r="AH225" s="3"/>
      <c r="AI225" s="3"/>
      <c r="AJ225" s="3"/>
      <c r="AK225" s="3"/>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row>
    <row r="226" spans="1:62">
      <c r="A226" s="1"/>
      <c r="B226" s="1"/>
      <c r="C226" s="1"/>
      <c r="D226" s="1"/>
      <c r="E226" s="1"/>
      <c r="F226" s="1"/>
      <c r="G226" s="1"/>
      <c r="H226" s="18"/>
      <c r="I226" s="18"/>
      <c r="L226" s="1"/>
      <c r="M226" s="1"/>
      <c r="N226" s="1"/>
      <c r="O226" s="1"/>
      <c r="P226" s="1"/>
      <c r="Q226" s="1"/>
      <c r="R226" s="3"/>
      <c r="S226" s="3"/>
      <c r="T226" s="3"/>
      <c r="U226" s="3"/>
      <c r="V226" s="3"/>
      <c r="W226" s="3"/>
      <c r="X226" s="3"/>
      <c r="Y226" s="3"/>
      <c r="Z226" s="3"/>
      <c r="AA226" s="3"/>
      <c r="AB226" s="3"/>
      <c r="AC226" s="3"/>
      <c r="AD226" s="3"/>
      <c r="AE226" s="3"/>
      <c r="AF226" s="3"/>
      <c r="AG226" s="3"/>
      <c r="AH226" s="3"/>
      <c r="AI226" s="3"/>
      <c r="AJ226" s="3"/>
      <c r="AK226" s="3"/>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row>
    <row r="227" spans="1:62">
      <c r="A227" s="1"/>
      <c r="B227" s="1"/>
      <c r="C227" s="1"/>
      <c r="D227" s="1"/>
      <c r="E227" s="1"/>
      <c r="F227" s="1"/>
      <c r="G227" s="1"/>
      <c r="H227" s="18"/>
      <c r="I227" s="18"/>
      <c r="L227" s="1"/>
      <c r="M227" s="1"/>
      <c r="N227" s="1"/>
      <c r="O227" s="1"/>
      <c r="P227" s="1"/>
      <c r="Q227" s="1"/>
      <c r="R227" s="3"/>
      <c r="S227" s="3"/>
      <c r="T227" s="3"/>
      <c r="U227" s="3"/>
      <c r="V227" s="3"/>
      <c r="W227" s="3"/>
      <c r="X227" s="3"/>
      <c r="Y227" s="3"/>
      <c r="Z227" s="3"/>
      <c r="AA227" s="3"/>
      <c r="AB227" s="3"/>
      <c r="AC227" s="3"/>
      <c r="AD227" s="3"/>
      <c r="AE227" s="3"/>
      <c r="AF227" s="3"/>
      <c r="AG227" s="3"/>
      <c r="AH227" s="3"/>
      <c r="AI227" s="3"/>
      <c r="AJ227" s="3"/>
      <c r="AK227" s="3"/>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row>
    <row r="228" spans="1:62">
      <c r="A228" s="1"/>
      <c r="B228" s="1"/>
      <c r="C228" s="1"/>
      <c r="D228" s="1"/>
      <c r="E228" s="1"/>
      <c r="F228" s="1"/>
      <c r="G228" s="1"/>
      <c r="H228" s="18"/>
      <c r="I228" s="18"/>
      <c r="L228" s="1"/>
      <c r="M228" s="1"/>
      <c r="N228" s="1"/>
      <c r="O228" s="1"/>
      <c r="P228" s="1"/>
      <c r="Q228" s="1"/>
      <c r="R228" s="3"/>
      <c r="S228" s="3"/>
      <c r="T228" s="3"/>
      <c r="U228" s="3"/>
      <c r="V228" s="3"/>
      <c r="W228" s="3"/>
      <c r="X228" s="3"/>
      <c r="Y228" s="3"/>
      <c r="Z228" s="3"/>
      <c r="AA228" s="3"/>
      <c r="AB228" s="3"/>
      <c r="AC228" s="3"/>
      <c r="AD228" s="3"/>
      <c r="AE228" s="3"/>
      <c r="AF228" s="3"/>
      <c r="AG228" s="3"/>
      <c r="AH228" s="3"/>
      <c r="AI228" s="3"/>
      <c r="AJ228" s="3"/>
      <c r="AK228" s="3"/>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row>
    <row r="229" spans="1:62">
      <c r="A229" s="1"/>
      <c r="B229" s="1"/>
      <c r="C229" s="1"/>
      <c r="D229" s="1"/>
      <c r="E229" s="1"/>
      <c r="F229" s="1"/>
      <c r="G229" s="1"/>
      <c r="H229" s="18"/>
      <c r="I229" s="18"/>
      <c r="L229" s="1"/>
      <c r="M229" s="1"/>
      <c r="N229" s="1"/>
      <c r="O229" s="1"/>
      <c r="P229" s="1"/>
      <c r="Q229" s="1"/>
      <c r="R229" s="3"/>
      <c r="S229" s="3"/>
      <c r="T229" s="3"/>
      <c r="U229" s="3"/>
      <c r="V229" s="3"/>
      <c r="W229" s="3"/>
      <c r="X229" s="3"/>
      <c r="Y229" s="3"/>
      <c r="Z229" s="3"/>
      <c r="AA229" s="3"/>
      <c r="AB229" s="3"/>
      <c r="AC229" s="3"/>
      <c r="AD229" s="3"/>
      <c r="AE229" s="3"/>
      <c r="AF229" s="3"/>
      <c r="AG229" s="3"/>
      <c r="AH229" s="3"/>
      <c r="AI229" s="3"/>
      <c r="AJ229" s="3"/>
      <c r="AK229" s="3"/>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row>
    <row r="230" spans="1:62">
      <c r="A230" s="1"/>
      <c r="B230" s="1"/>
      <c r="C230" s="1"/>
      <c r="D230" s="1"/>
      <c r="E230" s="1"/>
      <c r="F230" s="1"/>
      <c r="G230" s="1"/>
      <c r="H230" s="18"/>
      <c r="I230" s="18"/>
      <c r="L230" s="1"/>
      <c r="M230" s="1"/>
      <c r="N230" s="1"/>
      <c r="O230" s="1"/>
      <c r="P230" s="1"/>
      <c r="Q230" s="1"/>
      <c r="R230" s="3"/>
      <c r="S230" s="3"/>
      <c r="T230" s="3"/>
      <c r="U230" s="3"/>
      <c r="V230" s="3"/>
      <c r="W230" s="3"/>
      <c r="X230" s="3"/>
      <c r="Y230" s="3"/>
      <c r="Z230" s="3"/>
      <c r="AA230" s="3"/>
      <c r="AB230" s="3"/>
      <c r="AC230" s="3"/>
      <c r="AD230" s="3"/>
      <c r="AE230" s="3"/>
      <c r="AF230" s="3"/>
      <c r="AG230" s="3"/>
      <c r="AH230" s="3"/>
      <c r="AI230" s="3"/>
      <c r="AJ230" s="3"/>
      <c r="AK230" s="3"/>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row>
    <row r="231" spans="1:62">
      <c r="A231" s="1"/>
      <c r="B231" s="1"/>
      <c r="C231" s="1"/>
      <c r="D231" s="1"/>
      <c r="E231" s="1"/>
      <c r="F231" s="1"/>
      <c r="G231" s="1"/>
      <c r="H231" s="18"/>
      <c r="I231" s="18"/>
      <c r="L231" s="1"/>
      <c r="M231" s="1"/>
      <c r="N231" s="1"/>
      <c r="O231" s="1"/>
      <c r="P231" s="1"/>
      <c r="Q231" s="1"/>
      <c r="R231" s="3"/>
      <c r="S231" s="3"/>
      <c r="T231" s="3"/>
      <c r="U231" s="3"/>
      <c r="V231" s="3"/>
      <c r="W231" s="3"/>
      <c r="X231" s="3"/>
      <c r="Y231" s="3"/>
      <c r="Z231" s="3"/>
      <c r="AA231" s="3"/>
      <c r="AB231" s="3"/>
      <c r="AC231" s="3"/>
      <c r="AD231" s="3"/>
      <c r="AE231" s="3"/>
      <c r="AF231" s="3"/>
      <c r="AG231" s="3"/>
      <c r="AH231" s="3"/>
      <c r="AI231" s="3"/>
      <c r="AJ231" s="3"/>
      <c r="AK231" s="3"/>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row>
    <row r="232" spans="1:62">
      <c r="A232" s="1"/>
      <c r="B232" s="1"/>
      <c r="C232" s="1"/>
      <c r="D232" s="1"/>
      <c r="E232" s="1"/>
      <c r="F232" s="1"/>
      <c r="G232" s="1"/>
      <c r="H232" s="18"/>
      <c r="I232" s="18"/>
      <c r="L232" s="1"/>
      <c r="M232" s="1"/>
      <c r="N232" s="1"/>
      <c r="O232" s="1"/>
      <c r="P232" s="1"/>
      <c r="Q232" s="1"/>
      <c r="R232" s="3"/>
      <c r="S232" s="3"/>
      <c r="T232" s="3"/>
      <c r="U232" s="3"/>
      <c r="V232" s="3"/>
      <c r="W232" s="3"/>
      <c r="X232" s="3"/>
      <c r="Y232" s="3"/>
      <c r="Z232" s="3"/>
      <c r="AA232" s="3"/>
      <c r="AB232" s="3"/>
      <c r="AC232" s="3"/>
      <c r="AD232" s="3"/>
      <c r="AE232" s="3"/>
      <c r="AF232" s="3"/>
      <c r="AG232" s="3"/>
      <c r="AH232" s="3"/>
      <c r="AI232" s="3"/>
      <c r="AJ232" s="3"/>
      <c r="AK232" s="3"/>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row>
    <row r="233" spans="1:62">
      <c r="A233" s="1"/>
      <c r="B233" s="1"/>
      <c r="C233" s="1"/>
      <c r="D233" s="1"/>
      <c r="E233" s="1"/>
      <c r="F233" s="1"/>
      <c r="G233" s="1"/>
      <c r="H233" s="18"/>
      <c r="I233" s="18"/>
      <c r="L233" s="1"/>
      <c r="M233" s="1"/>
      <c r="N233" s="1"/>
      <c r="O233" s="1"/>
      <c r="P233" s="1"/>
      <c r="Q233" s="1"/>
      <c r="R233" s="3"/>
      <c r="S233" s="3"/>
      <c r="T233" s="3"/>
      <c r="U233" s="3"/>
      <c r="V233" s="3"/>
      <c r="W233" s="3"/>
      <c r="X233" s="3"/>
      <c r="Y233" s="3"/>
      <c r="Z233" s="3"/>
      <c r="AA233" s="3"/>
      <c r="AB233" s="3"/>
      <c r="AC233" s="3"/>
      <c r="AD233" s="3"/>
      <c r="AE233" s="3"/>
      <c r="AF233" s="3"/>
      <c r="AG233" s="3"/>
      <c r="AH233" s="3"/>
      <c r="AI233" s="3"/>
      <c r="AJ233" s="3"/>
      <c r="AK233" s="3"/>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row>
    <row r="234" spans="1:62">
      <c r="A234" s="1"/>
      <c r="B234" s="1"/>
      <c r="C234" s="1"/>
      <c r="D234" s="1"/>
      <c r="E234" s="1"/>
      <c r="F234" s="1"/>
      <c r="G234" s="1"/>
      <c r="H234" s="18"/>
      <c r="I234" s="18"/>
      <c r="L234" s="1"/>
      <c r="M234" s="1"/>
      <c r="N234" s="1"/>
      <c r="O234" s="1"/>
      <c r="P234" s="1"/>
      <c r="Q234" s="1"/>
      <c r="R234" s="3"/>
      <c r="S234" s="3"/>
      <c r="T234" s="3"/>
      <c r="U234" s="3"/>
      <c r="V234" s="3"/>
      <c r="W234" s="3"/>
      <c r="X234" s="3"/>
      <c r="Y234" s="3"/>
      <c r="Z234" s="3"/>
      <c r="AA234" s="3"/>
      <c r="AB234" s="3"/>
      <c r="AC234" s="3"/>
      <c r="AD234" s="3"/>
      <c r="AE234" s="3"/>
      <c r="AF234" s="3"/>
      <c r="AG234" s="3"/>
      <c r="AH234" s="3"/>
      <c r="AI234" s="3"/>
      <c r="AJ234" s="3"/>
      <c r="AK234" s="3"/>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row>
    <row r="235" spans="1:62">
      <c r="A235" s="1"/>
      <c r="B235" s="1"/>
      <c r="C235" s="1"/>
      <c r="D235" s="1"/>
      <c r="E235" s="1"/>
      <c r="F235" s="1"/>
      <c r="G235" s="1"/>
      <c r="H235" s="18"/>
      <c r="I235" s="18"/>
      <c r="L235" s="1"/>
      <c r="M235" s="1"/>
      <c r="N235" s="1"/>
      <c r="O235" s="1"/>
      <c r="P235" s="1"/>
      <c r="Q235" s="1"/>
      <c r="R235" s="3"/>
      <c r="S235" s="3"/>
      <c r="T235" s="3"/>
      <c r="U235" s="3"/>
      <c r="V235" s="3"/>
      <c r="W235" s="3"/>
      <c r="X235" s="3"/>
      <c r="Y235" s="3"/>
      <c r="Z235" s="3"/>
      <c r="AA235" s="3"/>
      <c r="AB235" s="3"/>
      <c r="AC235" s="3"/>
      <c r="AD235" s="3"/>
      <c r="AE235" s="3"/>
      <c r="AF235" s="3"/>
      <c r="AG235" s="3"/>
      <c r="AH235" s="3"/>
      <c r="AI235" s="3"/>
      <c r="AJ235" s="3"/>
      <c r="AK235" s="3"/>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row>
    <row r="236" spans="1:62">
      <c r="A236" s="1"/>
      <c r="B236" s="1"/>
      <c r="C236" s="1"/>
      <c r="D236" s="1"/>
      <c r="E236" s="1"/>
      <c r="F236" s="1"/>
      <c r="G236" s="1"/>
      <c r="H236" s="18"/>
      <c r="I236" s="18"/>
      <c r="L236" s="1"/>
      <c r="M236" s="1"/>
      <c r="N236" s="1"/>
      <c r="O236" s="1"/>
      <c r="P236" s="1"/>
      <c r="Q236" s="1"/>
      <c r="R236" s="3"/>
      <c r="S236" s="3"/>
      <c r="T236" s="3"/>
      <c r="U236" s="3"/>
      <c r="V236" s="3"/>
      <c r="W236" s="3"/>
      <c r="X236" s="3"/>
      <c r="Y236" s="3"/>
      <c r="Z236" s="3"/>
      <c r="AA236" s="3"/>
      <c r="AB236" s="3"/>
      <c r="AC236" s="3"/>
      <c r="AD236" s="3"/>
      <c r="AE236" s="3"/>
      <c r="AF236" s="3"/>
      <c r="AG236" s="3"/>
      <c r="AH236" s="3"/>
      <c r="AI236" s="3"/>
      <c r="AJ236" s="3"/>
      <c r="AK236" s="3"/>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row>
    <row r="237" spans="1:62">
      <c r="A237" s="1"/>
      <c r="B237" s="1"/>
      <c r="C237" s="1"/>
      <c r="D237" s="1"/>
      <c r="E237" s="1"/>
      <c r="F237" s="1"/>
      <c r="G237" s="1"/>
      <c r="H237" s="18"/>
      <c r="I237" s="18"/>
      <c r="L237" s="1"/>
      <c r="M237" s="1"/>
      <c r="N237" s="1"/>
      <c r="O237" s="1"/>
      <c r="P237" s="1"/>
      <c r="Q237" s="1"/>
      <c r="R237" s="3"/>
      <c r="S237" s="3"/>
      <c r="T237" s="3"/>
      <c r="U237" s="3"/>
      <c r="V237" s="3"/>
      <c r="W237" s="3"/>
      <c r="X237" s="3"/>
      <c r="Y237" s="3"/>
      <c r="Z237" s="3"/>
      <c r="AA237" s="3"/>
      <c r="AB237" s="3"/>
      <c r="AC237" s="3"/>
      <c r="AD237" s="3"/>
      <c r="AE237" s="3"/>
      <c r="AF237" s="3"/>
      <c r="AG237" s="3"/>
      <c r="AH237" s="3"/>
      <c r="AI237" s="3"/>
      <c r="AJ237" s="3"/>
      <c r="AK237" s="3"/>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row>
    <row r="238" spans="1:62">
      <c r="A238" s="1"/>
      <c r="B238" s="1"/>
      <c r="C238" s="1"/>
      <c r="D238" s="1"/>
      <c r="E238" s="1"/>
      <c r="F238" s="1"/>
      <c r="G238" s="1"/>
      <c r="H238" s="18"/>
      <c r="I238" s="18"/>
      <c r="L238" s="1"/>
      <c r="M238" s="1"/>
      <c r="N238" s="1"/>
      <c r="O238" s="1"/>
      <c r="P238" s="1"/>
      <c r="Q238" s="1"/>
      <c r="R238" s="3"/>
      <c r="S238" s="3"/>
      <c r="T238" s="3"/>
      <c r="U238" s="3"/>
      <c r="V238" s="3"/>
      <c r="W238" s="3"/>
      <c r="X238" s="3"/>
      <c r="Y238" s="3"/>
      <c r="Z238" s="3"/>
      <c r="AA238" s="3"/>
      <c r="AB238" s="3"/>
      <c r="AC238" s="3"/>
      <c r="AD238" s="3"/>
      <c r="AE238" s="3"/>
      <c r="AF238" s="3"/>
      <c r="AG238" s="3"/>
      <c r="AH238" s="3"/>
      <c r="AI238" s="3"/>
      <c r="AJ238" s="3"/>
      <c r="AK238" s="3"/>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row>
    <row r="239" spans="1:62">
      <c r="A239" s="1"/>
      <c r="B239" s="1"/>
      <c r="C239" s="1"/>
      <c r="D239" s="1"/>
      <c r="E239" s="1"/>
      <c r="F239" s="1"/>
      <c r="G239" s="1"/>
      <c r="H239" s="18"/>
      <c r="I239" s="18"/>
      <c r="L239" s="1"/>
      <c r="M239" s="1"/>
      <c r="N239" s="1"/>
      <c r="O239" s="1"/>
      <c r="P239" s="1"/>
      <c r="Q239" s="1"/>
      <c r="R239" s="3"/>
      <c r="S239" s="3"/>
      <c r="T239" s="3"/>
      <c r="U239" s="3"/>
      <c r="V239" s="3"/>
      <c r="W239" s="3"/>
      <c r="X239" s="3"/>
      <c r="Y239" s="3"/>
      <c r="Z239" s="3"/>
      <c r="AA239" s="3"/>
      <c r="AB239" s="3"/>
      <c r="AC239" s="3"/>
      <c r="AD239" s="3"/>
      <c r="AE239" s="3"/>
      <c r="AF239" s="3"/>
      <c r="AG239" s="3"/>
      <c r="AH239" s="3"/>
      <c r="AI239" s="3"/>
      <c r="AJ239" s="3"/>
      <c r="AK239" s="3"/>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row>
    <row r="240" spans="1:62">
      <c r="A240" s="1"/>
      <c r="B240" s="1"/>
      <c r="C240" s="1"/>
      <c r="D240" s="1"/>
      <c r="E240" s="1"/>
      <c r="F240" s="1"/>
      <c r="G240" s="1"/>
      <c r="H240" s="18"/>
      <c r="I240" s="18"/>
      <c r="L240" s="1"/>
      <c r="M240" s="1"/>
      <c r="N240" s="1"/>
      <c r="O240" s="1"/>
      <c r="P240" s="1"/>
      <c r="Q240" s="1"/>
      <c r="R240" s="3"/>
      <c r="S240" s="3"/>
      <c r="T240" s="3"/>
      <c r="U240" s="3"/>
      <c r="V240" s="3"/>
      <c r="W240" s="3"/>
      <c r="X240" s="3"/>
      <c r="Y240" s="3"/>
      <c r="Z240" s="3"/>
      <c r="AA240" s="3"/>
      <c r="AB240" s="3"/>
      <c r="AC240" s="3"/>
      <c r="AD240" s="3"/>
      <c r="AE240" s="3"/>
      <c r="AF240" s="3"/>
      <c r="AG240" s="3"/>
      <c r="AH240" s="3"/>
      <c r="AI240" s="3"/>
      <c r="AJ240" s="3"/>
      <c r="AK240" s="3"/>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row>
    <row r="241" spans="1:62">
      <c r="A241" s="1"/>
      <c r="B241" s="1"/>
      <c r="C241" s="1"/>
      <c r="D241" s="1"/>
      <c r="E241" s="1"/>
      <c r="F241" s="1"/>
      <c r="G241" s="1"/>
      <c r="H241" s="18"/>
      <c r="I241" s="18"/>
      <c r="L241" s="1"/>
      <c r="M241" s="1"/>
      <c r="N241" s="1"/>
      <c r="O241" s="1"/>
      <c r="P241" s="1"/>
      <c r="Q241" s="1"/>
      <c r="R241" s="3"/>
      <c r="S241" s="3"/>
      <c r="T241" s="3"/>
      <c r="U241" s="3"/>
      <c r="V241" s="3"/>
      <c r="W241" s="3"/>
      <c r="X241" s="3"/>
      <c r="Y241" s="3"/>
      <c r="Z241" s="3"/>
      <c r="AA241" s="3"/>
      <c r="AB241" s="3"/>
      <c r="AC241" s="3"/>
      <c r="AD241" s="3"/>
      <c r="AE241" s="3"/>
      <c r="AF241" s="3"/>
      <c r="AG241" s="3"/>
      <c r="AH241" s="3"/>
      <c r="AI241" s="3"/>
      <c r="AJ241" s="3"/>
      <c r="AK241" s="3"/>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row>
    <row r="242" spans="1:62">
      <c r="A242" s="1"/>
      <c r="B242" s="1"/>
      <c r="C242" s="1"/>
      <c r="D242" s="1"/>
      <c r="E242" s="1"/>
      <c r="F242" s="1"/>
      <c r="G242" s="1"/>
      <c r="H242" s="18"/>
      <c r="I242" s="18"/>
      <c r="L242" s="1"/>
      <c r="M242" s="1"/>
      <c r="N242" s="1"/>
      <c r="O242" s="1"/>
      <c r="P242" s="1"/>
      <c r="Q242" s="1"/>
      <c r="R242" s="3"/>
      <c r="S242" s="3"/>
      <c r="T242" s="3"/>
      <c r="U242" s="3"/>
      <c r="V242" s="3"/>
      <c r="W242" s="3"/>
      <c r="X242" s="3"/>
      <c r="Y242" s="3"/>
      <c r="Z242" s="3"/>
      <c r="AA242" s="3"/>
      <c r="AB242" s="3"/>
      <c r="AC242" s="3"/>
      <c r="AD242" s="3"/>
      <c r="AE242" s="3"/>
      <c r="AF242" s="3"/>
      <c r="AG242" s="3"/>
      <c r="AH242" s="3"/>
      <c r="AI242" s="3"/>
      <c r="AJ242" s="3"/>
      <c r="AK242" s="3"/>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row>
    <row r="243" spans="1:62">
      <c r="A243" s="1"/>
      <c r="B243" s="1"/>
      <c r="C243" s="1"/>
      <c r="D243" s="1"/>
      <c r="E243" s="1"/>
      <c r="F243" s="1"/>
      <c r="G243" s="1"/>
      <c r="H243" s="18"/>
      <c r="I243" s="18"/>
      <c r="L243" s="1"/>
      <c r="M243" s="1"/>
      <c r="N243" s="1"/>
      <c r="O243" s="1"/>
      <c r="P243" s="1"/>
      <c r="Q243" s="1"/>
      <c r="R243" s="3"/>
      <c r="S243" s="3"/>
      <c r="T243" s="3"/>
      <c r="U243" s="3"/>
      <c r="V243" s="3"/>
      <c r="W243" s="3"/>
      <c r="X243" s="3"/>
      <c r="Y243" s="3"/>
      <c r="Z243" s="3"/>
      <c r="AA243" s="3"/>
      <c r="AB243" s="3"/>
      <c r="AC243" s="3"/>
      <c r="AD243" s="3"/>
      <c r="AE243" s="3"/>
      <c r="AF243" s="3"/>
      <c r="AG243" s="3"/>
      <c r="AH243" s="3"/>
      <c r="AI243" s="3"/>
      <c r="AJ243" s="3"/>
      <c r="AK243" s="3"/>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row>
    <row r="244" spans="1:62">
      <c r="A244" s="1"/>
      <c r="B244" s="1"/>
      <c r="C244" s="1"/>
      <c r="D244" s="1"/>
      <c r="E244" s="1"/>
      <c r="F244" s="1"/>
      <c r="G244" s="1"/>
      <c r="H244" s="18"/>
      <c r="I244" s="18"/>
      <c r="L244" s="1"/>
      <c r="M244" s="1"/>
      <c r="N244" s="1"/>
      <c r="O244" s="1"/>
      <c r="P244" s="1"/>
      <c r="Q244" s="1"/>
      <c r="R244" s="3"/>
      <c r="S244" s="3"/>
      <c r="T244" s="3"/>
      <c r="U244" s="3"/>
      <c r="V244" s="3"/>
      <c r="W244" s="3"/>
      <c r="X244" s="3"/>
      <c r="Y244" s="3"/>
      <c r="Z244" s="3"/>
      <c r="AA244" s="3"/>
      <c r="AB244" s="3"/>
      <c r="AC244" s="3"/>
      <c r="AD244" s="3"/>
      <c r="AE244" s="3"/>
      <c r="AF244" s="3"/>
      <c r="AG244" s="3"/>
      <c r="AH244" s="3"/>
      <c r="AI244" s="3"/>
      <c r="AJ244" s="3"/>
      <c r="AK244" s="3"/>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row>
    <row r="245" spans="1:62">
      <c r="A245" s="1"/>
      <c r="B245" s="1"/>
      <c r="C245" s="1"/>
      <c r="D245" s="1"/>
      <c r="E245" s="1"/>
      <c r="F245" s="1"/>
      <c r="G245" s="1"/>
      <c r="L245" s="1"/>
      <c r="M245" s="1"/>
      <c r="N245" s="1"/>
      <c r="O245" s="1"/>
      <c r="P245" s="1"/>
      <c r="Q245" s="1"/>
      <c r="R245" s="3"/>
      <c r="S245" s="3"/>
      <c r="T245" s="3"/>
      <c r="U245" s="3"/>
      <c r="V245" s="3"/>
      <c r="W245" s="3"/>
      <c r="X245" s="3"/>
      <c r="Y245" s="3"/>
      <c r="Z245" s="3"/>
      <c r="AA245" s="3"/>
      <c r="AB245" s="3"/>
      <c r="AC245" s="3"/>
      <c r="AD245" s="3"/>
      <c r="AE245" s="3"/>
      <c r="AF245" s="3"/>
      <c r="AG245" s="3"/>
      <c r="AH245" s="3"/>
      <c r="AI245" s="3"/>
      <c r="AJ245" s="3"/>
      <c r="AK245" s="3"/>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row>
    <row r="246" spans="1:62">
      <c r="A246" s="1"/>
      <c r="B246" s="1"/>
      <c r="C246" s="1"/>
      <c r="D246" s="1"/>
      <c r="E246" s="1"/>
      <c r="F246" s="1"/>
      <c r="G246" s="1"/>
      <c r="L246" s="1"/>
      <c r="M246" s="1"/>
      <c r="N246" s="1"/>
      <c r="O246" s="1"/>
      <c r="P246" s="1"/>
      <c r="Q246" s="1"/>
      <c r="R246" s="3"/>
      <c r="S246" s="3"/>
      <c r="T246" s="3"/>
      <c r="U246" s="3"/>
      <c r="V246" s="3"/>
      <c r="W246" s="3"/>
      <c r="X246" s="3"/>
      <c r="Y246" s="3"/>
      <c r="Z246" s="3"/>
      <c r="AA246" s="3"/>
      <c r="AB246" s="3"/>
      <c r="AC246" s="3"/>
      <c r="AD246" s="3"/>
      <c r="AE246" s="3"/>
      <c r="AF246" s="3"/>
      <c r="AG246" s="3"/>
      <c r="AH246" s="3"/>
      <c r="AI246" s="3"/>
      <c r="AJ246" s="3"/>
      <c r="AK246" s="3"/>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row>
    <row r="247" spans="1:62">
      <c r="A247" s="1"/>
      <c r="B247" s="1"/>
      <c r="C247" s="1"/>
      <c r="D247" s="1"/>
      <c r="E247" s="1"/>
      <c r="F247" s="1"/>
      <c r="G247" s="1"/>
      <c r="L247" s="1"/>
      <c r="M247" s="1"/>
      <c r="N247" s="1"/>
      <c r="O247" s="1"/>
      <c r="P247" s="1"/>
      <c r="Q247" s="1"/>
      <c r="R247" s="3"/>
      <c r="S247" s="3"/>
      <c r="T247" s="3"/>
      <c r="U247" s="3"/>
      <c r="V247" s="3"/>
      <c r="W247" s="3"/>
      <c r="X247" s="3"/>
      <c r="Y247" s="3"/>
      <c r="Z247" s="3"/>
      <c r="AA247" s="3"/>
      <c r="AB247" s="3"/>
      <c r="AC247" s="3"/>
      <c r="AD247" s="3"/>
      <c r="AE247" s="3"/>
      <c r="AF247" s="3"/>
      <c r="AG247" s="3"/>
      <c r="AH247" s="3"/>
      <c r="AI247" s="3"/>
      <c r="AJ247" s="3"/>
      <c r="AK247" s="3"/>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row>
    <row r="248" spans="1:62">
      <c r="A248" s="1"/>
      <c r="B248" s="1"/>
      <c r="C248" s="1"/>
      <c r="D248" s="1"/>
      <c r="E248" s="1"/>
      <c r="F248" s="1"/>
      <c r="G248" s="1"/>
      <c r="L248" s="1"/>
      <c r="M248" s="1"/>
      <c r="N248" s="1"/>
      <c r="O248" s="1"/>
      <c r="P248" s="1"/>
      <c r="Q248" s="1"/>
      <c r="R248" s="3"/>
      <c r="S248" s="3"/>
      <c r="T248" s="3"/>
      <c r="U248" s="3"/>
      <c r="V248" s="3"/>
      <c r="W248" s="3"/>
      <c r="X248" s="3"/>
      <c r="Y248" s="3"/>
      <c r="Z248" s="3"/>
      <c r="AA248" s="3"/>
      <c r="AB248" s="3"/>
      <c r="AC248" s="3"/>
      <c r="AD248" s="3"/>
      <c r="AE248" s="3"/>
      <c r="AF248" s="3"/>
      <c r="AG248" s="3"/>
      <c r="AH248" s="3"/>
      <c r="AI248" s="3"/>
      <c r="AJ248" s="3"/>
      <c r="AK248" s="3"/>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row>
    <row r="249" spans="1:62">
      <c r="A249" s="1"/>
      <c r="B249" s="1"/>
      <c r="C249" s="1"/>
      <c r="D249" s="1"/>
      <c r="E249" s="1"/>
      <c r="F249" s="1"/>
      <c r="G249" s="1"/>
      <c r="L249" s="1"/>
      <c r="M249" s="1"/>
      <c r="N249" s="1"/>
      <c r="O249" s="1"/>
      <c r="P249" s="1"/>
      <c r="Q249" s="1"/>
      <c r="R249" s="3"/>
      <c r="S249" s="3"/>
      <c r="T249" s="3"/>
      <c r="U249" s="3"/>
      <c r="V249" s="3"/>
      <c r="W249" s="3"/>
      <c r="X249" s="3"/>
      <c r="Y249" s="3"/>
      <c r="Z249" s="3"/>
      <c r="AA249" s="3"/>
      <c r="AB249" s="3"/>
      <c r="AC249" s="3"/>
      <c r="AD249" s="3"/>
      <c r="AE249" s="3"/>
      <c r="AF249" s="3"/>
      <c r="AG249" s="3"/>
      <c r="AH249" s="3"/>
      <c r="AI249" s="3"/>
      <c r="AJ249" s="3"/>
      <c r="AK249" s="3"/>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row>
    <row r="250" spans="1:62">
      <c r="A250" s="1"/>
      <c r="B250" s="1"/>
      <c r="C250" s="1"/>
      <c r="D250" s="1"/>
      <c r="E250" s="1"/>
      <c r="F250" s="1"/>
      <c r="G250" s="1"/>
      <c r="L250" s="1"/>
      <c r="M250" s="1"/>
      <c r="N250" s="1"/>
      <c r="O250" s="1"/>
      <c r="P250" s="1"/>
      <c r="Q250" s="1"/>
      <c r="R250" s="3"/>
      <c r="S250" s="3"/>
      <c r="T250" s="3"/>
      <c r="U250" s="3"/>
      <c r="V250" s="3"/>
      <c r="W250" s="3"/>
      <c r="X250" s="3"/>
      <c r="Y250" s="3"/>
      <c r="Z250" s="3"/>
      <c r="AA250" s="3"/>
      <c r="AB250" s="3"/>
      <c r="AC250" s="3"/>
      <c r="AD250" s="3"/>
      <c r="AE250" s="3"/>
      <c r="AF250" s="3"/>
      <c r="AG250" s="3"/>
      <c r="AH250" s="3"/>
      <c r="AI250" s="3"/>
      <c r="AJ250" s="3"/>
      <c r="AK250" s="3"/>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row>
    <row r="251" spans="1:62">
      <c r="A251" s="1"/>
      <c r="B251" s="1"/>
      <c r="C251" s="1"/>
      <c r="D251" s="1"/>
      <c r="E251" s="1"/>
      <c r="F251" s="1"/>
      <c r="G251" s="1"/>
      <c r="L251" s="1"/>
      <c r="M251" s="1"/>
      <c r="N251" s="1"/>
      <c r="O251" s="1"/>
      <c r="P251" s="1"/>
      <c r="Q251" s="1"/>
      <c r="R251" s="3"/>
      <c r="S251" s="3"/>
      <c r="T251" s="3"/>
      <c r="U251" s="3"/>
      <c r="V251" s="3"/>
      <c r="W251" s="3"/>
      <c r="X251" s="3"/>
      <c r="Y251" s="3"/>
      <c r="Z251" s="3"/>
      <c r="AA251" s="3"/>
      <c r="AB251" s="3"/>
      <c r="AC251" s="3"/>
      <c r="AD251" s="3"/>
      <c r="AE251" s="3"/>
      <c r="AF251" s="3"/>
      <c r="AG251" s="3"/>
      <c r="AH251" s="3"/>
      <c r="AI251" s="3"/>
      <c r="AJ251" s="3"/>
      <c r="AK251" s="3"/>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row>
    <row r="252" spans="1:62">
      <c r="A252" s="1"/>
      <c r="B252" s="1"/>
      <c r="C252" s="1"/>
      <c r="D252" s="1"/>
      <c r="E252" s="1"/>
      <c r="F252" s="1"/>
      <c r="G252" s="1"/>
      <c r="L252" s="1"/>
      <c r="M252" s="1"/>
      <c r="N252" s="1"/>
      <c r="O252" s="1"/>
      <c r="P252" s="1"/>
      <c r="Q252" s="1"/>
      <c r="R252" s="3"/>
      <c r="S252" s="3"/>
      <c r="T252" s="3"/>
      <c r="U252" s="3"/>
      <c r="V252" s="3"/>
      <c r="W252" s="3"/>
      <c r="X252" s="3"/>
      <c r="Y252" s="3"/>
      <c r="Z252" s="3"/>
      <c r="AA252" s="3"/>
      <c r="AB252" s="3"/>
      <c r="AC252" s="3"/>
      <c r="AD252" s="3"/>
      <c r="AE252" s="3"/>
      <c r="AF252" s="3"/>
      <c r="AG252" s="3"/>
      <c r="AH252" s="3"/>
      <c r="AI252" s="3"/>
      <c r="AJ252" s="3"/>
      <c r="AK252" s="3"/>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row>
    <row r="253" spans="1:62">
      <c r="A253" s="1"/>
      <c r="B253" s="1"/>
      <c r="C253" s="1"/>
      <c r="D253" s="1"/>
      <c r="E253" s="1"/>
      <c r="F253" s="1"/>
      <c r="G253" s="1"/>
      <c r="L253" s="1"/>
      <c r="M253" s="1"/>
      <c r="N253" s="1"/>
      <c r="O253" s="1"/>
      <c r="P253" s="1"/>
      <c r="Q253" s="1"/>
      <c r="R253" s="3"/>
      <c r="S253" s="3"/>
      <c r="T253" s="3"/>
      <c r="U253" s="3"/>
      <c r="V253" s="3"/>
      <c r="W253" s="3"/>
      <c r="X253" s="3"/>
      <c r="Y253" s="3"/>
      <c r="Z253" s="3"/>
      <c r="AA253" s="3"/>
      <c r="AB253" s="3"/>
      <c r="AC253" s="3"/>
      <c r="AD253" s="3"/>
      <c r="AE253" s="3"/>
      <c r="AF253" s="3"/>
      <c r="AG253" s="3"/>
      <c r="AH253" s="3"/>
      <c r="AI253" s="3"/>
      <c r="AJ253" s="3"/>
      <c r="AK253" s="3"/>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row>
    <row r="254" spans="1:62">
      <c r="A254" s="1"/>
      <c r="B254" s="1"/>
      <c r="C254" s="1"/>
      <c r="D254" s="1"/>
      <c r="E254" s="1"/>
      <c r="F254" s="1"/>
      <c r="G254" s="1"/>
      <c r="L254" s="1"/>
      <c r="M254" s="1"/>
      <c r="N254" s="1"/>
      <c r="O254" s="1"/>
      <c r="P254" s="1"/>
      <c r="Q254" s="1"/>
      <c r="R254" s="3"/>
      <c r="S254" s="3"/>
      <c r="T254" s="3"/>
      <c r="U254" s="3"/>
      <c r="V254" s="3"/>
      <c r="W254" s="3"/>
      <c r="X254" s="3"/>
      <c r="Y254" s="3"/>
      <c r="Z254" s="3"/>
      <c r="AA254" s="3"/>
      <c r="AB254" s="3"/>
      <c r="AC254" s="3"/>
      <c r="AD254" s="3"/>
      <c r="AE254" s="3"/>
      <c r="AF254" s="3"/>
      <c r="AG254" s="3"/>
      <c r="AH254" s="3"/>
      <c r="AI254" s="3"/>
      <c r="AJ254" s="3"/>
      <c r="AK254" s="3"/>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row>
    <row r="255" spans="1:62">
      <c r="A255" s="1"/>
      <c r="B255" s="1"/>
      <c r="C255" s="1"/>
      <c r="D255" s="1"/>
      <c r="E255" s="1"/>
      <c r="F255" s="1"/>
      <c r="G255" s="1"/>
      <c r="L255" s="1"/>
      <c r="M255" s="1"/>
      <c r="N255" s="1"/>
      <c r="O255" s="1"/>
      <c r="P255" s="1"/>
      <c r="Q255" s="1"/>
      <c r="R255" s="3"/>
      <c r="S255" s="3"/>
      <c r="T255" s="3"/>
      <c r="U255" s="3"/>
      <c r="V255" s="3"/>
      <c r="W255" s="3"/>
      <c r="X255" s="3"/>
      <c r="Y255" s="3"/>
      <c r="Z255" s="3"/>
      <c r="AA255" s="3"/>
      <c r="AB255" s="3"/>
      <c r="AC255" s="3"/>
      <c r="AD255" s="3"/>
      <c r="AE255" s="3"/>
      <c r="AF255" s="3"/>
      <c r="AG255" s="3"/>
      <c r="AH255" s="3"/>
      <c r="AI255" s="3"/>
      <c r="AJ255" s="3"/>
      <c r="AK255" s="3"/>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row>
    <row r="256" spans="1:62">
      <c r="A256" s="1"/>
      <c r="B256" s="1"/>
      <c r="C256" s="1"/>
      <c r="D256" s="1"/>
      <c r="E256" s="1"/>
      <c r="F256" s="1"/>
      <c r="G256" s="1"/>
      <c r="L256" s="1"/>
      <c r="M256" s="1"/>
      <c r="N256" s="1"/>
      <c r="O256" s="1"/>
      <c r="P256" s="1"/>
      <c r="Q256" s="1"/>
      <c r="R256" s="3"/>
      <c r="S256" s="3"/>
      <c r="T256" s="3"/>
      <c r="U256" s="3"/>
      <c r="V256" s="3"/>
      <c r="W256" s="3"/>
      <c r="X256" s="3"/>
      <c r="Y256" s="3"/>
      <c r="Z256" s="3"/>
      <c r="AA256" s="3"/>
      <c r="AB256" s="3"/>
      <c r="AC256" s="3"/>
      <c r="AD256" s="3"/>
      <c r="AE256" s="3"/>
      <c r="AF256" s="3"/>
      <c r="AG256" s="3"/>
      <c r="AH256" s="3"/>
      <c r="AI256" s="3"/>
      <c r="AJ256" s="3"/>
      <c r="AK256" s="3"/>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row>
    <row r="257" spans="1:62">
      <c r="A257" s="1"/>
      <c r="B257" s="1"/>
      <c r="C257" s="1"/>
      <c r="D257" s="1"/>
      <c r="E257" s="1"/>
      <c r="F257" s="1"/>
      <c r="G257" s="1"/>
      <c r="L257" s="1"/>
      <c r="M257" s="1"/>
      <c r="N257" s="1"/>
      <c r="O257" s="1"/>
      <c r="P257" s="1"/>
      <c r="Q257" s="1"/>
      <c r="R257" s="3"/>
      <c r="S257" s="3"/>
      <c r="T257" s="3"/>
      <c r="U257" s="3"/>
      <c r="V257" s="3"/>
      <c r="W257" s="3"/>
      <c r="X257" s="3"/>
      <c r="Y257" s="3"/>
      <c r="Z257" s="3"/>
      <c r="AA257" s="3"/>
      <c r="AB257" s="3"/>
      <c r="AC257" s="3"/>
      <c r="AD257" s="3"/>
      <c r="AE257" s="3"/>
      <c r="AF257" s="3"/>
      <c r="AG257" s="3"/>
      <c r="AH257" s="3"/>
      <c r="AI257" s="3"/>
      <c r="AJ257" s="3"/>
      <c r="AK257" s="3"/>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row>
    <row r="258" spans="1:62">
      <c r="A258" s="1"/>
      <c r="B258" s="1"/>
      <c r="C258" s="1"/>
      <c r="D258" s="1"/>
      <c r="E258" s="1"/>
      <c r="F258" s="1"/>
      <c r="G258" s="1"/>
      <c r="L258" s="1"/>
      <c r="M258" s="1"/>
      <c r="N258" s="1"/>
      <c r="O258" s="1"/>
      <c r="P258" s="1"/>
      <c r="Q258" s="1"/>
      <c r="R258" s="3"/>
      <c r="S258" s="3"/>
      <c r="T258" s="3"/>
      <c r="U258" s="3"/>
      <c r="V258" s="3"/>
      <c r="W258" s="3"/>
      <c r="X258" s="3"/>
      <c r="Y258" s="3"/>
      <c r="Z258" s="3"/>
      <c r="AA258" s="3"/>
      <c r="AB258" s="3"/>
      <c r="AC258" s="3"/>
      <c r="AD258" s="3"/>
      <c r="AE258" s="3"/>
      <c r="AF258" s="3"/>
      <c r="AG258" s="3"/>
      <c r="AH258" s="3"/>
      <c r="AI258" s="3"/>
      <c r="AJ258" s="3"/>
      <c r="AK258" s="3"/>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row>
    <row r="259" spans="1:62">
      <c r="A259" s="1"/>
      <c r="B259" s="1"/>
      <c r="C259" s="1"/>
      <c r="D259" s="1"/>
      <c r="E259" s="1"/>
      <c r="F259" s="1"/>
      <c r="G259" s="1"/>
      <c r="L259" s="1"/>
      <c r="M259" s="1"/>
      <c r="N259" s="1"/>
      <c r="O259" s="1"/>
      <c r="P259" s="1"/>
      <c r="Q259" s="1"/>
      <c r="R259" s="3"/>
      <c r="S259" s="3"/>
      <c r="T259" s="3"/>
      <c r="U259" s="3"/>
      <c r="V259" s="3"/>
      <c r="W259" s="3"/>
      <c r="X259" s="3"/>
      <c r="Y259" s="3"/>
      <c r="Z259" s="3"/>
      <c r="AA259" s="3"/>
      <c r="AB259" s="3"/>
      <c r="AC259" s="3"/>
      <c r="AD259" s="3"/>
      <c r="AE259" s="3"/>
      <c r="AF259" s="3"/>
      <c r="AG259" s="3"/>
      <c r="AH259" s="3"/>
      <c r="AI259" s="3"/>
      <c r="AJ259" s="3"/>
      <c r="AK259" s="3"/>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row>
    <row r="260" spans="1:62">
      <c r="A260" s="1"/>
      <c r="B260" s="1"/>
      <c r="C260" s="1"/>
      <c r="D260" s="1"/>
      <c r="E260" s="1"/>
      <c r="F260" s="1"/>
      <c r="G260" s="1"/>
      <c r="L260" s="1"/>
      <c r="M260" s="1"/>
      <c r="N260" s="1"/>
      <c r="O260" s="1"/>
      <c r="P260" s="1"/>
      <c r="Q260" s="1"/>
      <c r="R260" s="3"/>
      <c r="S260" s="3"/>
      <c r="T260" s="3"/>
      <c r="U260" s="3"/>
      <c r="V260" s="3"/>
      <c r="W260" s="3"/>
      <c r="X260" s="3"/>
      <c r="Y260" s="3"/>
      <c r="Z260" s="3"/>
      <c r="AA260" s="3"/>
      <c r="AB260" s="3"/>
      <c r="AC260" s="3"/>
      <c r="AD260" s="3"/>
      <c r="AE260" s="3"/>
      <c r="AF260" s="3"/>
      <c r="AG260" s="3"/>
      <c r="AH260" s="3"/>
      <c r="AI260" s="3"/>
      <c r="AJ260" s="3"/>
      <c r="AK260" s="3"/>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row>
    <row r="261" spans="1:62">
      <c r="A261" s="1"/>
      <c r="B261" s="1"/>
      <c r="C261" s="1"/>
      <c r="D261" s="1"/>
      <c r="E261" s="1"/>
      <c r="F261" s="1"/>
      <c r="G261" s="1"/>
      <c r="L261" s="1"/>
      <c r="M261" s="1"/>
      <c r="N261" s="1"/>
      <c r="O261" s="1"/>
      <c r="P261" s="1"/>
      <c r="Q261" s="1"/>
      <c r="R261" s="3"/>
      <c r="S261" s="3"/>
      <c r="T261" s="3"/>
      <c r="U261" s="3"/>
      <c r="V261" s="3"/>
      <c r="W261" s="3"/>
      <c r="X261" s="3"/>
      <c r="Y261" s="3"/>
      <c r="Z261" s="3"/>
      <c r="AA261" s="3"/>
      <c r="AB261" s="3"/>
      <c r="AC261" s="3"/>
      <c r="AD261" s="3"/>
      <c r="AE261" s="3"/>
      <c r="AF261" s="3"/>
      <c r="AG261" s="3"/>
      <c r="AH261" s="3"/>
      <c r="AI261" s="3"/>
      <c r="AJ261" s="3"/>
      <c r="AK261" s="3"/>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row>
    <row r="262" spans="1:62">
      <c r="A262" s="1"/>
      <c r="B262" s="1"/>
      <c r="C262" s="1"/>
      <c r="D262" s="1"/>
      <c r="E262" s="1"/>
      <c r="F262" s="1"/>
      <c r="G262" s="1"/>
      <c r="L262" s="1"/>
      <c r="M262" s="1"/>
      <c r="N262" s="1"/>
      <c r="O262" s="1"/>
      <c r="P262" s="1"/>
      <c r="Q262" s="1"/>
      <c r="R262" s="3"/>
      <c r="S262" s="3"/>
      <c r="T262" s="3"/>
      <c r="U262" s="3"/>
      <c r="V262" s="3"/>
      <c r="W262" s="3"/>
      <c r="X262" s="3"/>
      <c r="Y262" s="3"/>
      <c r="Z262" s="3"/>
      <c r="AA262" s="3"/>
      <c r="AB262" s="3"/>
      <c r="AC262" s="3"/>
      <c r="AD262" s="3"/>
      <c r="AE262" s="3"/>
      <c r="AF262" s="3"/>
      <c r="AG262" s="3"/>
      <c r="AH262" s="3"/>
      <c r="AI262" s="3"/>
      <c r="AJ262" s="3"/>
      <c r="AK262" s="3"/>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row>
    <row r="263" spans="1:62">
      <c r="A263" s="1"/>
      <c r="B263" s="1"/>
      <c r="C263" s="1"/>
      <c r="D263" s="1"/>
      <c r="E263" s="1"/>
      <c r="F263" s="1"/>
      <c r="G263" s="1"/>
      <c r="L263" s="1"/>
      <c r="M263" s="1"/>
      <c r="N263" s="1"/>
      <c r="O263" s="1"/>
      <c r="P263" s="1"/>
      <c r="Q263" s="1"/>
      <c r="R263" s="3"/>
      <c r="S263" s="3"/>
      <c r="T263" s="3"/>
      <c r="U263" s="3"/>
      <c r="V263" s="3"/>
      <c r="W263" s="3"/>
      <c r="X263" s="3"/>
      <c r="Y263" s="3"/>
      <c r="Z263" s="3"/>
      <c r="AA263" s="3"/>
      <c r="AB263" s="3"/>
      <c r="AC263" s="3"/>
      <c r="AD263" s="3"/>
      <c r="AE263" s="3"/>
      <c r="AF263" s="3"/>
      <c r="AG263" s="3"/>
      <c r="AH263" s="3"/>
      <c r="AI263" s="3"/>
      <c r="AJ263" s="3"/>
      <c r="AK263" s="3"/>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row>
    <row r="264" spans="1:62">
      <c r="A264" s="1"/>
      <c r="B264" s="1"/>
      <c r="C264" s="1"/>
      <c r="D264" s="1"/>
      <c r="E264" s="1"/>
      <c r="F264" s="1"/>
      <c r="G264" s="1"/>
      <c r="L264" s="1"/>
      <c r="M264" s="1"/>
      <c r="N264" s="1"/>
      <c r="O264" s="1"/>
      <c r="P264" s="1"/>
      <c r="Q264" s="1"/>
      <c r="R264" s="3"/>
      <c r="S264" s="3"/>
      <c r="T264" s="3"/>
      <c r="U264" s="3"/>
      <c r="V264" s="3"/>
      <c r="W264" s="3"/>
      <c r="X264" s="3"/>
      <c r="Y264" s="3"/>
      <c r="Z264" s="3"/>
      <c r="AA264" s="3"/>
      <c r="AB264" s="3"/>
      <c r="AC264" s="3"/>
      <c r="AD264" s="3"/>
      <c r="AE264" s="3"/>
      <c r="AF264" s="3"/>
      <c r="AG264" s="3"/>
      <c r="AH264" s="3"/>
      <c r="AI264" s="3"/>
      <c r="AJ264" s="3"/>
      <c r="AK264" s="3"/>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row>
    <row r="265" spans="1:62">
      <c r="A265" s="1"/>
      <c r="B265" s="1"/>
      <c r="C265" s="1"/>
      <c r="D265" s="1"/>
      <c r="E265" s="1"/>
      <c r="F265" s="1"/>
      <c r="G265" s="1"/>
      <c r="L265" s="1"/>
      <c r="M265" s="1"/>
      <c r="N265" s="1"/>
      <c r="O265" s="1"/>
      <c r="P265" s="1"/>
      <c r="Q265" s="1"/>
      <c r="R265" s="3"/>
      <c r="S265" s="3"/>
      <c r="T265" s="3"/>
      <c r="U265" s="3"/>
      <c r="V265" s="3"/>
      <c r="W265" s="3"/>
      <c r="X265" s="3"/>
      <c r="Y265" s="3"/>
      <c r="Z265" s="3"/>
      <c r="AA265" s="3"/>
      <c r="AB265" s="3"/>
      <c r="AC265" s="3"/>
      <c r="AD265" s="3"/>
      <c r="AE265" s="3"/>
      <c r="AF265" s="3"/>
      <c r="AG265" s="3"/>
      <c r="AH265" s="3"/>
      <c r="AI265" s="3"/>
      <c r="AJ265" s="3"/>
      <c r="AK265" s="3"/>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row>
    <row r="266" spans="1:62">
      <c r="A266" s="1"/>
      <c r="B266" s="1"/>
      <c r="C266" s="1"/>
      <c r="D266" s="1"/>
      <c r="E266" s="1"/>
      <c r="F266" s="1"/>
      <c r="G266" s="1"/>
      <c r="L266" s="1"/>
      <c r="M266" s="1"/>
      <c r="N266" s="1"/>
      <c r="O266" s="1"/>
      <c r="P266" s="1"/>
      <c r="Q266" s="1"/>
      <c r="R266" s="3"/>
      <c r="S266" s="3"/>
      <c r="T266" s="3"/>
      <c r="U266" s="3"/>
      <c r="V266" s="3"/>
      <c r="W266" s="3"/>
      <c r="X266" s="3"/>
      <c r="Y266" s="3"/>
      <c r="Z266" s="3"/>
      <c r="AA266" s="3"/>
      <c r="AB266" s="3"/>
      <c r="AC266" s="3"/>
      <c r="AD266" s="3"/>
      <c r="AE266" s="3"/>
      <c r="AF266" s="3"/>
      <c r="AG266" s="3"/>
      <c r="AH266" s="3"/>
      <c r="AI266" s="3"/>
      <c r="AJ266" s="3"/>
      <c r="AK266" s="3"/>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row>
    <row r="267" spans="1:62">
      <c r="A267" s="1"/>
      <c r="B267" s="1"/>
      <c r="C267" s="1"/>
      <c r="D267" s="1"/>
      <c r="E267" s="1"/>
      <c r="F267" s="1"/>
      <c r="G267" s="1"/>
      <c r="L267" s="1"/>
      <c r="M267" s="1"/>
      <c r="N267" s="1"/>
      <c r="O267" s="1"/>
      <c r="P267" s="1"/>
      <c r="Q267" s="1"/>
      <c r="R267" s="3"/>
      <c r="S267" s="3"/>
      <c r="T267" s="3"/>
      <c r="U267" s="3"/>
      <c r="V267" s="3"/>
      <c r="W267" s="3"/>
      <c r="X267" s="3"/>
      <c r="Y267" s="3"/>
      <c r="Z267" s="3"/>
      <c r="AA267" s="3"/>
      <c r="AB267" s="3"/>
      <c r="AC267" s="3"/>
      <c r="AD267" s="3"/>
      <c r="AE267" s="3"/>
      <c r="AF267" s="3"/>
      <c r="AG267" s="3"/>
      <c r="AH267" s="3"/>
      <c r="AI267" s="3"/>
      <c r="AJ267" s="3"/>
      <c r="AK267" s="3"/>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row>
    <row r="268" spans="1:62">
      <c r="A268" s="1"/>
      <c r="B268" s="1"/>
      <c r="C268" s="1"/>
      <c r="D268" s="1"/>
      <c r="E268" s="1"/>
      <c r="F268" s="1"/>
      <c r="G268" s="1"/>
      <c r="L268" s="1"/>
      <c r="M268" s="1"/>
      <c r="N268" s="1"/>
      <c r="O268" s="1"/>
      <c r="P268" s="1"/>
      <c r="Q268" s="1"/>
      <c r="R268" s="3"/>
      <c r="S268" s="3"/>
      <c r="T268" s="3"/>
      <c r="U268" s="3"/>
      <c r="V268" s="3"/>
      <c r="W268" s="3"/>
      <c r="X268" s="3"/>
      <c r="Y268" s="3"/>
      <c r="Z268" s="3"/>
      <c r="AA268" s="3"/>
      <c r="AB268" s="3"/>
      <c r="AC268" s="3"/>
      <c r="AD268" s="3"/>
      <c r="AE268" s="3"/>
      <c r="AF268" s="3"/>
      <c r="AG268" s="3"/>
      <c r="AH268" s="3"/>
      <c r="AI268" s="3"/>
      <c r="AJ268" s="3"/>
      <c r="AK268" s="3"/>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row>
    <row r="269" spans="1:62">
      <c r="A269" s="1"/>
      <c r="B269" s="1"/>
      <c r="C269" s="1"/>
      <c r="D269" s="1"/>
      <c r="E269" s="1"/>
      <c r="F269" s="1"/>
      <c r="G269" s="1"/>
      <c r="L269" s="1"/>
      <c r="M269" s="1"/>
      <c r="N269" s="1"/>
      <c r="O269" s="1"/>
      <c r="P269" s="1"/>
      <c r="Q269" s="1"/>
      <c r="R269" s="3"/>
      <c r="S269" s="3"/>
      <c r="T269" s="3"/>
      <c r="U269" s="3"/>
      <c r="V269" s="3"/>
      <c r="W269" s="3"/>
      <c r="X269" s="3"/>
      <c r="Y269" s="3"/>
      <c r="Z269" s="3"/>
      <c r="AA269" s="3"/>
      <c r="AB269" s="3"/>
      <c r="AC269" s="3"/>
      <c r="AD269" s="3"/>
      <c r="AE269" s="3"/>
      <c r="AF269" s="3"/>
      <c r="AG269" s="3"/>
      <c r="AH269" s="3"/>
      <c r="AI269" s="3"/>
      <c r="AJ269" s="3"/>
      <c r="AK269" s="3"/>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row>
    <row r="270" spans="1:62">
      <c r="A270" s="1"/>
      <c r="B270" s="1"/>
      <c r="C270" s="1"/>
      <c r="D270" s="1"/>
      <c r="E270" s="1"/>
      <c r="F270" s="1"/>
      <c r="G270" s="1"/>
      <c r="L270" s="1"/>
      <c r="M270" s="1"/>
      <c r="N270" s="1"/>
      <c r="O270" s="1"/>
      <c r="P270" s="1"/>
      <c r="Q270" s="1"/>
      <c r="R270" s="3"/>
      <c r="S270" s="3"/>
      <c r="T270" s="3"/>
      <c r="U270" s="3"/>
      <c r="V270" s="3"/>
      <c r="W270" s="3"/>
      <c r="X270" s="3"/>
      <c r="Y270" s="3"/>
      <c r="Z270" s="3"/>
      <c r="AA270" s="3"/>
      <c r="AB270" s="3"/>
      <c r="AC270" s="3"/>
      <c r="AD270" s="3"/>
      <c r="AE270" s="3"/>
      <c r="AF270" s="3"/>
      <c r="AG270" s="3"/>
      <c r="AH270" s="3"/>
      <c r="AI270" s="3"/>
      <c r="AJ270" s="3"/>
      <c r="AK270" s="3"/>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row>
    <row r="271" spans="1:62">
      <c r="A271" s="1"/>
      <c r="B271" s="1"/>
      <c r="C271" s="1"/>
      <c r="D271" s="1"/>
      <c r="E271" s="1"/>
      <c r="F271" s="1"/>
      <c r="G271" s="1"/>
      <c r="L271" s="1"/>
      <c r="M271" s="1"/>
      <c r="N271" s="1"/>
      <c r="O271" s="1"/>
      <c r="P271" s="1"/>
      <c r="Q271" s="1"/>
      <c r="R271" s="3"/>
      <c r="S271" s="3"/>
      <c r="T271" s="3"/>
      <c r="U271" s="3"/>
      <c r="V271" s="3"/>
      <c r="W271" s="3"/>
      <c r="X271" s="3"/>
      <c r="Y271" s="3"/>
      <c r="Z271" s="3"/>
      <c r="AA271" s="3"/>
      <c r="AB271" s="3"/>
      <c r="AC271" s="3"/>
      <c r="AD271" s="3"/>
      <c r="AE271" s="3"/>
      <c r="AF271" s="3"/>
      <c r="AG271" s="3"/>
      <c r="AH271" s="3"/>
      <c r="AI271" s="3"/>
      <c r="AJ271" s="3"/>
      <c r="AK271" s="3"/>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row>
    <row r="272" spans="1:62">
      <c r="A272" s="1"/>
      <c r="B272" s="1"/>
      <c r="C272" s="1"/>
      <c r="D272" s="1"/>
      <c r="E272" s="1"/>
      <c r="F272" s="1"/>
      <c r="G272" s="1"/>
      <c r="L272" s="1"/>
      <c r="M272" s="1"/>
      <c r="N272" s="1"/>
      <c r="O272" s="1"/>
      <c r="P272" s="1"/>
      <c r="Q272" s="1"/>
      <c r="R272" s="3"/>
      <c r="S272" s="3"/>
      <c r="T272" s="3"/>
      <c r="U272" s="3"/>
      <c r="V272" s="3"/>
      <c r="W272" s="3"/>
      <c r="X272" s="3"/>
      <c r="Y272" s="3"/>
      <c r="Z272" s="3"/>
      <c r="AA272" s="3"/>
      <c r="AB272" s="3"/>
      <c r="AC272" s="3"/>
      <c r="AD272" s="3"/>
      <c r="AE272" s="3"/>
      <c r="AF272" s="3"/>
      <c r="AG272" s="3"/>
      <c r="AH272" s="3"/>
      <c r="AI272" s="3"/>
      <c r="AJ272" s="3"/>
      <c r="AK272" s="3"/>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row>
    <row r="273" spans="1:62">
      <c r="A273" s="1"/>
      <c r="B273" s="1"/>
      <c r="C273" s="1"/>
      <c r="D273" s="1"/>
      <c r="E273" s="1"/>
      <c r="F273" s="1"/>
      <c r="G273" s="1"/>
      <c r="L273" s="1"/>
      <c r="M273" s="1"/>
      <c r="N273" s="1"/>
      <c r="O273" s="1"/>
      <c r="P273" s="1"/>
      <c r="Q273" s="1"/>
      <c r="R273" s="3"/>
      <c r="S273" s="3"/>
      <c r="T273" s="3"/>
      <c r="U273" s="3"/>
      <c r="V273" s="3"/>
      <c r="W273" s="3"/>
      <c r="X273" s="3"/>
      <c r="Y273" s="3"/>
      <c r="Z273" s="3"/>
      <c r="AA273" s="3"/>
      <c r="AB273" s="3"/>
      <c r="AC273" s="3"/>
      <c r="AD273" s="3"/>
      <c r="AE273" s="3"/>
      <c r="AF273" s="3"/>
      <c r="AG273" s="3"/>
      <c r="AH273" s="3"/>
      <c r="AI273" s="3"/>
      <c r="AJ273" s="3"/>
      <c r="AK273" s="3"/>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row>
    <row r="274" spans="1:62">
      <c r="A274" s="1"/>
      <c r="B274" s="1"/>
      <c r="C274" s="1"/>
      <c r="D274" s="1"/>
      <c r="E274" s="1"/>
      <c r="F274" s="1"/>
      <c r="G274" s="1"/>
      <c r="L274" s="1"/>
      <c r="M274" s="1"/>
      <c r="N274" s="1"/>
      <c r="O274" s="1"/>
      <c r="P274" s="1"/>
      <c r="Q274" s="1"/>
      <c r="R274" s="3"/>
      <c r="S274" s="3"/>
      <c r="T274" s="3"/>
      <c r="U274" s="3"/>
      <c r="V274" s="3"/>
      <c r="W274" s="3"/>
      <c r="X274" s="3"/>
      <c r="Y274" s="3"/>
      <c r="Z274" s="3"/>
      <c r="AA274" s="3"/>
      <c r="AB274" s="3"/>
      <c r="AC274" s="3"/>
      <c r="AD274" s="3"/>
      <c r="AE274" s="3"/>
      <c r="AF274" s="3"/>
      <c r="AG274" s="3"/>
      <c r="AH274" s="3"/>
      <c r="AI274" s="3"/>
      <c r="AJ274" s="3"/>
      <c r="AK274" s="3"/>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row>
    <row r="275" spans="1:62">
      <c r="A275" s="1"/>
      <c r="B275" s="1"/>
      <c r="C275" s="1"/>
      <c r="D275" s="1"/>
      <c r="E275" s="1"/>
      <c r="F275" s="1"/>
      <c r="G275" s="1"/>
      <c r="L275" s="1"/>
      <c r="M275" s="1"/>
      <c r="N275" s="1"/>
      <c r="O275" s="1"/>
      <c r="P275" s="1"/>
      <c r="Q275" s="1"/>
      <c r="R275" s="3"/>
      <c r="S275" s="3"/>
      <c r="T275" s="3"/>
      <c r="U275" s="3"/>
      <c r="V275" s="3"/>
      <c r="W275" s="3"/>
      <c r="X275" s="3"/>
      <c r="Y275" s="3"/>
      <c r="Z275" s="3"/>
      <c r="AA275" s="3"/>
      <c r="AB275" s="3"/>
      <c r="AC275" s="3"/>
      <c r="AD275" s="3"/>
      <c r="AE275" s="3"/>
      <c r="AF275" s="3"/>
      <c r="AG275" s="3"/>
      <c r="AH275" s="3"/>
      <c r="AI275" s="3"/>
      <c r="AJ275" s="3"/>
      <c r="AK275" s="3"/>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row>
    <row r="276" spans="1:62">
      <c r="A276" s="1"/>
      <c r="B276" s="1"/>
      <c r="C276" s="1"/>
      <c r="D276" s="1"/>
      <c r="E276" s="1"/>
      <c r="F276" s="1"/>
      <c r="G276" s="1"/>
      <c r="L276" s="1"/>
      <c r="M276" s="1"/>
      <c r="N276" s="1"/>
      <c r="O276" s="1"/>
      <c r="P276" s="1"/>
      <c r="Q276" s="1"/>
      <c r="R276" s="3"/>
      <c r="S276" s="3"/>
      <c r="T276" s="3"/>
      <c r="U276" s="3"/>
      <c r="V276" s="3"/>
      <c r="W276" s="3"/>
      <c r="X276" s="3"/>
      <c r="Y276" s="3"/>
      <c r="Z276" s="3"/>
      <c r="AA276" s="3"/>
      <c r="AB276" s="3"/>
      <c r="AC276" s="3"/>
      <c r="AD276" s="3"/>
      <c r="AE276" s="3"/>
      <c r="AF276" s="3"/>
      <c r="AG276" s="3"/>
      <c r="AH276" s="3"/>
      <c r="AI276" s="3"/>
      <c r="AJ276" s="3"/>
      <c r="AK276" s="3"/>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row>
    <row r="277" spans="1:62">
      <c r="A277" s="1"/>
      <c r="B277" s="1"/>
      <c r="C277" s="1"/>
      <c r="D277" s="1"/>
      <c r="E277" s="1"/>
      <c r="F277" s="1"/>
      <c r="G277" s="1"/>
      <c r="L277" s="1"/>
      <c r="M277" s="1"/>
      <c r="N277" s="1"/>
      <c r="O277" s="1"/>
      <c r="P277" s="1"/>
      <c r="Q277" s="1"/>
      <c r="R277" s="3"/>
      <c r="S277" s="3"/>
      <c r="T277" s="3"/>
      <c r="U277" s="3"/>
      <c r="V277" s="3"/>
      <c r="W277" s="3"/>
      <c r="X277" s="3"/>
      <c r="Y277" s="3"/>
      <c r="Z277" s="3"/>
      <c r="AA277" s="3"/>
      <c r="AB277" s="3"/>
      <c r="AC277" s="3"/>
      <c r="AD277" s="3"/>
      <c r="AE277" s="3"/>
      <c r="AF277" s="3"/>
      <c r="AG277" s="3"/>
      <c r="AH277" s="3"/>
      <c r="AI277" s="3"/>
      <c r="AJ277" s="3"/>
      <c r="AK277" s="3"/>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row>
    <row r="278" spans="1:62">
      <c r="A278" s="1"/>
      <c r="B278" s="1"/>
      <c r="C278" s="1"/>
      <c r="D278" s="1"/>
      <c r="E278" s="1"/>
      <c r="F278" s="1"/>
      <c r="G278" s="1"/>
      <c r="L278" s="1"/>
      <c r="M278" s="1"/>
      <c r="N278" s="1"/>
      <c r="O278" s="1"/>
      <c r="P278" s="1"/>
      <c r="Q278" s="1"/>
      <c r="R278" s="3"/>
      <c r="S278" s="3"/>
      <c r="T278" s="3"/>
      <c r="U278" s="3"/>
      <c r="V278" s="3"/>
      <c r="W278" s="3"/>
      <c r="X278" s="3"/>
      <c r="Y278" s="3"/>
      <c r="Z278" s="3"/>
      <c r="AA278" s="3"/>
      <c r="AB278" s="3"/>
      <c r="AC278" s="3"/>
      <c r="AD278" s="3"/>
      <c r="AE278" s="3"/>
      <c r="AF278" s="3"/>
      <c r="AG278" s="3"/>
      <c r="AH278" s="3"/>
      <c r="AI278" s="3"/>
      <c r="AJ278" s="3"/>
      <c r="AK278" s="3"/>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row>
    <row r="279" spans="1:62">
      <c r="A279" s="1"/>
      <c r="B279" s="1"/>
      <c r="C279" s="1"/>
      <c r="D279" s="1"/>
      <c r="E279" s="1"/>
      <c r="F279" s="1"/>
      <c r="G279" s="1"/>
      <c r="L279" s="1"/>
      <c r="M279" s="1"/>
      <c r="N279" s="1"/>
      <c r="O279" s="1"/>
      <c r="P279" s="1"/>
      <c r="Q279" s="1"/>
      <c r="R279" s="3"/>
      <c r="S279" s="3"/>
      <c r="T279" s="3"/>
      <c r="U279" s="3"/>
      <c r="V279" s="3"/>
      <c r="W279" s="3"/>
      <c r="X279" s="3"/>
      <c r="Y279" s="3"/>
      <c r="Z279" s="3"/>
      <c r="AA279" s="3"/>
      <c r="AB279" s="3"/>
      <c r="AC279" s="3"/>
      <c r="AD279" s="3"/>
      <c r="AE279" s="3"/>
      <c r="AF279" s="3"/>
      <c r="AG279" s="3"/>
      <c r="AH279" s="3"/>
      <c r="AI279" s="3"/>
      <c r="AJ279" s="3"/>
      <c r="AK279" s="3"/>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row>
    <row r="280" spans="1:62">
      <c r="A280" s="1"/>
      <c r="B280" s="1"/>
      <c r="C280" s="1"/>
      <c r="D280" s="1"/>
      <c r="E280" s="1"/>
      <c r="F280" s="1"/>
      <c r="G280" s="1"/>
      <c r="L280" s="1"/>
      <c r="M280" s="1"/>
      <c r="N280" s="1"/>
      <c r="O280" s="1"/>
      <c r="P280" s="1"/>
      <c r="Q280" s="1"/>
      <c r="R280" s="3"/>
      <c r="S280" s="3"/>
      <c r="T280" s="3"/>
      <c r="U280" s="3"/>
      <c r="V280" s="3"/>
      <c r="W280" s="3"/>
      <c r="X280" s="3"/>
      <c r="Y280" s="3"/>
      <c r="Z280" s="3"/>
      <c r="AA280" s="3"/>
      <c r="AB280" s="3"/>
      <c r="AC280" s="3"/>
      <c r="AD280" s="3"/>
      <c r="AE280" s="3"/>
      <c r="AF280" s="3"/>
      <c r="AG280" s="3"/>
      <c r="AH280" s="3"/>
      <c r="AI280" s="3"/>
      <c r="AJ280" s="3"/>
      <c r="AK280" s="3"/>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row>
    <row r="281" spans="1:62">
      <c r="A281" s="1"/>
      <c r="B281" s="1"/>
      <c r="C281" s="1"/>
      <c r="D281" s="1"/>
      <c r="E281" s="1"/>
      <c r="F281" s="1"/>
      <c r="G281" s="1"/>
      <c r="L281" s="1"/>
      <c r="M281" s="1"/>
      <c r="N281" s="1"/>
      <c r="O281" s="1"/>
      <c r="P281" s="1"/>
      <c r="Q281" s="1"/>
      <c r="R281" s="3"/>
      <c r="S281" s="3"/>
      <c r="T281" s="3"/>
      <c r="U281" s="3"/>
      <c r="V281" s="3"/>
      <c r="W281" s="3"/>
      <c r="X281" s="3"/>
      <c r="Y281" s="3"/>
      <c r="Z281" s="3"/>
      <c r="AA281" s="3"/>
      <c r="AB281" s="3"/>
      <c r="AC281" s="3"/>
      <c r="AD281" s="3"/>
      <c r="AE281" s="3"/>
      <c r="AF281" s="3"/>
      <c r="AG281" s="3"/>
      <c r="AH281" s="3"/>
      <c r="AI281" s="3"/>
      <c r="AJ281" s="3"/>
      <c r="AK281" s="3"/>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row>
    <row r="282" spans="1:62">
      <c r="A282" s="1"/>
      <c r="B282" s="1"/>
      <c r="C282" s="1"/>
      <c r="D282" s="1"/>
      <c r="E282" s="1"/>
      <c r="F282" s="1"/>
      <c r="G282" s="1"/>
      <c r="L282" s="1"/>
      <c r="M282" s="1"/>
      <c r="N282" s="1"/>
      <c r="O282" s="1"/>
      <c r="P282" s="1"/>
      <c r="Q282" s="1"/>
      <c r="R282" s="3"/>
      <c r="S282" s="3"/>
      <c r="T282" s="3"/>
      <c r="U282" s="3"/>
      <c r="V282" s="3"/>
      <c r="W282" s="3"/>
      <c r="X282" s="3"/>
      <c r="Y282" s="3"/>
      <c r="Z282" s="3"/>
      <c r="AA282" s="3"/>
      <c r="AB282" s="3"/>
      <c r="AC282" s="3"/>
      <c r="AD282" s="3"/>
      <c r="AE282" s="3"/>
      <c r="AF282" s="3"/>
      <c r="AG282" s="3"/>
      <c r="AH282" s="3"/>
      <c r="AI282" s="3"/>
      <c r="AJ282" s="3"/>
      <c r="AK282" s="3"/>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row>
    <row r="283" spans="1:62">
      <c r="A283" s="1"/>
      <c r="B283" s="1"/>
      <c r="C283" s="1"/>
      <c r="D283" s="1"/>
      <c r="E283" s="1"/>
      <c r="F283" s="1"/>
      <c r="G283" s="1"/>
      <c r="L283" s="1"/>
      <c r="M283" s="1"/>
      <c r="N283" s="1"/>
      <c r="O283" s="1"/>
      <c r="P283" s="1"/>
      <c r="Q283" s="1"/>
      <c r="R283" s="3"/>
      <c r="S283" s="3"/>
      <c r="T283" s="3"/>
      <c r="U283" s="3"/>
      <c r="V283" s="3"/>
      <c r="W283" s="3"/>
      <c r="X283" s="3"/>
      <c r="Y283" s="3"/>
      <c r="Z283" s="3"/>
      <c r="AA283" s="3"/>
      <c r="AB283" s="3"/>
      <c r="AC283" s="3"/>
      <c r="AD283" s="3"/>
      <c r="AE283" s="3"/>
      <c r="AF283" s="3"/>
      <c r="AG283" s="3"/>
      <c r="AH283" s="3"/>
      <c r="AI283" s="3"/>
      <c r="AJ283" s="3"/>
      <c r="AK283" s="3"/>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row>
    <row r="284" spans="1:62">
      <c r="A284" s="1"/>
      <c r="B284" s="1"/>
      <c r="C284" s="1"/>
      <c r="D284" s="1"/>
      <c r="E284" s="1"/>
      <c r="F284" s="1"/>
      <c r="G284" s="1"/>
      <c r="L284" s="1"/>
      <c r="M284" s="1"/>
      <c r="N284" s="1"/>
      <c r="O284" s="1"/>
      <c r="P284" s="1"/>
      <c r="Q284" s="1"/>
      <c r="R284" s="3"/>
      <c r="S284" s="3"/>
      <c r="T284" s="3"/>
      <c r="U284" s="3"/>
      <c r="V284" s="3"/>
      <c r="W284" s="3"/>
      <c r="X284" s="3"/>
      <c r="Y284" s="3"/>
      <c r="Z284" s="3"/>
      <c r="AA284" s="3"/>
      <c r="AB284" s="3"/>
      <c r="AC284" s="3"/>
      <c r="AD284" s="3"/>
      <c r="AE284" s="3"/>
      <c r="AF284" s="3"/>
      <c r="AG284" s="3"/>
      <c r="AH284" s="3"/>
      <c r="AI284" s="3"/>
      <c r="AJ284" s="3"/>
      <c r="AK284" s="3"/>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row>
    <row r="285" spans="1:62">
      <c r="A285" s="1"/>
      <c r="B285" s="1"/>
      <c r="C285" s="1"/>
      <c r="D285" s="1"/>
      <c r="E285" s="1"/>
      <c r="F285" s="1"/>
      <c r="G285" s="1"/>
      <c r="L285" s="1"/>
      <c r="M285" s="1"/>
      <c r="N285" s="1"/>
      <c r="O285" s="1"/>
      <c r="P285" s="1"/>
      <c r="Q285" s="1"/>
      <c r="R285" s="3"/>
      <c r="S285" s="3"/>
      <c r="T285" s="3"/>
      <c r="U285" s="3"/>
      <c r="V285" s="3"/>
      <c r="W285" s="3"/>
      <c r="X285" s="3"/>
      <c r="Y285" s="3"/>
      <c r="Z285" s="3"/>
      <c r="AA285" s="3"/>
      <c r="AB285" s="3"/>
      <c r="AC285" s="3"/>
      <c r="AD285" s="3"/>
      <c r="AE285" s="3"/>
      <c r="AF285" s="3"/>
      <c r="AG285" s="3"/>
      <c r="AH285" s="3"/>
      <c r="AI285" s="3"/>
      <c r="AJ285" s="3"/>
      <c r="AK285" s="3"/>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row>
    <row r="286" spans="1:62">
      <c r="A286" s="1"/>
      <c r="B286" s="1"/>
      <c r="C286" s="1"/>
      <c r="D286" s="1"/>
      <c r="E286" s="1"/>
      <c r="F286" s="1"/>
      <c r="G286" s="1"/>
      <c r="L286" s="1"/>
      <c r="M286" s="1"/>
      <c r="N286" s="1"/>
      <c r="O286" s="1"/>
      <c r="P286" s="1"/>
      <c r="Q286" s="1"/>
      <c r="R286" s="3"/>
      <c r="S286" s="3"/>
      <c r="T286" s="3"/>
      <c r="U286" s="3"/>
      <c r="V286" s="3"/>
      <c r="W286" s="3"/>
      <c r="X286" s="3"/>
      <c r="Y286" s="3"/>
      <c r="Z286" s="3"/>
      <c r="AA286" s="3"/>
      <c r="AB286" s="3"/>
      <c r="AC286" s="3"/>
      <c r="AD286" s="3"/>
      <c r="AE286" s="3"/>
      <c r="AF286" s="3"/>
      <c r="AG286" s="3"/>
      <c r="AH286" s="3"/>
      <c r="AI286" s="3"/>
      <c r="AJ286" s="3"/>
      <c r="AK286" s="3"/>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row>
    <row r="287" spans="1:62">
      <c r="A287" s="1"/>
      <c r="B287" s="1"/>
      <c r="C287" s="1"/>
      <c r="D287" s="1"/>
      <c r="E287" s="1"/>
      <c r="F287" s="1"/>
      <c r="G287" s="1"/>
      <c r="L287" s="1"/>
      <c r="M287" s="1"/>
      <c r="N287" s="1"/>
      <c r="O287" s="1"/>
      <c r="P287" s="1"/>
      <c r="Q287" s="1"/>
      <c r="R287" s="3"/>
      <c r="S287" s="3"/>
      <c r="T287" s="3"/>
      <c r="U287" s="3"/>
      <c r="V287" s="3"/>
      <c r="W287" s="3"/>
      <c r="X287" s="3"/>
      <c r="Y287" s="3"/>
      <c r="Z287" s="3"/>
      <c r="AA287" s="3"/>
      <c r="AB287" s="3"/>
      <c r="AC287" s="3"/>
      <c r="AD287" s="3"/>
      <c r="AE287" s="3"/>
      <c r="AF287" s="3"/>
      <c r="AG287" s="3"/>
      <c r="AH287" s="3"/>
      <c r="AI287" s="3"/>
      <c r="AJ287" s="3"/>
      <c r="AK287" s="3"/>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row>
    <row r="288" spans="1:62">
      <c r="A288" s="1"/>
      <c r="B288" s="1"/>
      <c r="C288" s="1"/>
      <c r="D288" s="1"/>
      <c r="E288" s="1"/>
      <c r="F288" s="1"/>
      <c r="G288" s="1"/>
      <c r="L288" s="1"/>
      <c r="M288" s="1"/>
      <c r="N288" s="1"/>
      <c r="O288" s="1"/>
      <c r="P288" s="1"/>
      <c r="Q288" s="1"/>
      <c r="R288" s="3"/>
      <c r="S288" s="3"/>
      <c r="T288" s="3"/>
      <c r="U288" s="3"/>
      <c r="V288" s="3"/>
      <c r="W288" s="3"/>
      <c r="X288" s="3"/>
      <c r="Y288" s="3"/>
      <c r="Z288" s="3"/>
      <c r="AA288" s="3"/>
      <c r="AB288" s="3"/>
      <c r="AC288" s="3"/>
      <c r="AD288" s="3"/>
      <c r="AE288" s="3"/>
      <c r="AF288" s="3"/>
      <c r="AG288" s="3"/>
      <c r="AH288" s="3"/>
      <c r="AI288" s="3"/>
      <c r="AJ288" s="3"/>
      <c r="AK288" s="3"/>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row>
    <row r="289" spans="1:62">
      <c r="A289" s="1"/>
      <c r="B289" s="1"/>
      <c r="C289" s="1"/>
      <c r="D289" s="1"/>
      <c r="E289" s="1"/>
      <c r="F289" s="1"/>
      <c r="G289" s="1"/>
      <c r="L289" s="1"/>
      <c r="M289" s="1"/>
      <c r="N289" s="1"/>
      <c r="O289" s="1"/>
      <c r="P289" s="1"/>
      <c r="Q289" s="1"/>
      <c r="R289" s="3"/>
      <c r="S289" s="3"/>
      <c r="T289" s="3"/>
      <c r="U289" s="3"/>
      <c r="V289" s="3"/>
      <c r="W289" s="3"/>
      <c r="X289" s="3"/>
      <c r="Y289" s="3"/>
      <c r="Z289" s="3"/>
      <c r="AA289" s="3"/>
      <c r="AB289" s="3"/>
      <c r="AC289" s="3"/>
      <c r="AD289" s="3"/>
      <c r="AE289" s="3"/>
      <c r="AF289" s="3"/>
      <c r="AG289" s="3"/>
      <c r="AH289" s="3"/>
      <c r="AI289" s="3"/>
      <c r="AJ289" s="3"/>
      <c r="AK289" s="3"/>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row>
    <row r="290" spans="1:62">
      <c r="A290" s="1"/>
      <c r="B290" s="1"/>
      <c r="C290" s="1"/>
      <c r="D290" s="1"/>
      <c r="E290" s="1"/>
      <c r="F290" s="1"/>
      <c r="G290" s="1"/>
      <c r="L290" s="1"/>
      <c r="M290" s="1"/>
      <c r="N290" s="1"/>
      <c r="O290" s="1"/>
      <c r="P290" s="1"/>
      <c r="Q290" s="1"/>
      <c r="R290" s="3"/>
      <c r="S290" s="3"/>
      <c r="T290" s="3"/>
      <c r="U290" s="3"/>
      <c r="V290" s="3"/>
      <c r="W290" s="3"/>
      <c r="X290" s="3"/>
      <c r="Y290" s="3"/>
      <c r="Z290" s="3"/>
      <c r="AA290" s="3"/>
      <c r="AB290" s="3"/>
      <c r="AC290" s="3"/>
      <c r="AD290" s="3"/>
      <c r="AE290" s="3"/>
      <c r="AF290" s="3"/>
      <c r="AG290" s="3"/>
      <c r="AH290" s="3"/>
      <c r="AI290" s="3"/>
      <c r="AJ290" s="3"/>
      <c r="AK290" s="3"/>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row>
    <row r="291" spans="1:62">
      <c r="A291" s="1"/>
      <c r="B291" s="1"/>
      <c r="C291" s="1"/>
      <c r="D291" s="1"/>
      <c r="E291" s="1"/>
      <c r="F291" s="1"/>
      <c r="G291" s="1"/>
      <c r="L291" s="1"/>
      <c r="M291" s="1"/>
      <c r="N291" s="1"/>
      <c r="O291" s="1"/>
      <c r="P291" s="1"/>
      <c r="Q291" s="1"/>
      <c r="R291" s="3"/>
      <c r="S291" s="3"/>
      <c r="T291" s="3"/>
      <c r="U291" s="3"/>
      <c r="V291" s="3"/>
      <c r="W291" s="3"/>
      <c r="X291" s="3"/>
      <c r="Y291" s="3"/>
      <c r="Z291" s="3"/>
      <c r="AA291" s="3"/>
      <c r="AB291" s="3"/>
      <c r="AC291" s="3"/>
      <c r="AD291" s="3"/>
      <c r="AE291" s="3"/>
      <c r="AF291" s="3"/>
      <c r="AG291" s="3"/>
      <c r="AH291" s="3"/>
      <c r="AI291" s="3"/>
      <c r="AJ291" s="3"/>
      <c r="AK291" s="3"/>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row>
    <row r="292" spans="1:62">
      <c r="A292" s="1"/>
      <c r="B292" s="1"/>
      <c r="C292" s="1"/>
      <c r="D292" s="1"/>
      <c r="E292" s="1"/>
      <c r="F292" s="1"/>
      <c r="G292" s="1"/>
      <c r="L292" s="1"/>
      <c r="M292" s="1"/>
      <c r="N292" s="1"/>
      <c r="O292" s="1"/>
      <c r="P292" s="1"/>
      <c r="Q292" s="1"/>
      <c r="R292" s="3"/>
      <c r="S292" s="3"/>
      <c r="T292" s="3"/>
      <c r="U292" s="3"/>
      <c r="V292" s="3"/>
      <c r="W292" s="3"/>
      <c r="X292" s="3"/>
      <c r="Y292" s="3"/>
      <c r="Z292" s="3"/>
      <c r="AA292" s="3"/>
      <c r="AB292" s="3"/>
      <c r="AC292" s="3"/>
      <c r="AD292" s="3"/>
      <c r="AE292" s="3"/>
      <c r="AF292" s="3"/>
      <c r="AG292" s="3"/>
      <c r="AH292" s="3"/>
      <c r="AI292" s="3"/>
      <c r="AJ292" s="3"/>
      <c r="AK292" s="3"/>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row>
    <row r="293" spans="1:62">
      <c r="A293" s="1"/>
      <c r="B293" s="1"/>
      <c r="C293" s="1"/>
      <c r="D293" s="1"/>
      <c r="E293" s="1"/>
      <c r="F293" s="1"/>
      <c r="G293" s="1"/>
      <c r="L293" s="1"/>
      <c r="M293" s="1"/>
      <c r="N293" s="1"/>
      <c r="O293" s="1"/>
      <c r="P293" s="1"/>
      <c r="Q293" s="1"/>
      <c r="R293" s="3"/>
      <c r="S293" s="3"/>
      <c r="T293" s="3"/>
      <c r="U293" s="3"/>
      <c r="V293" s="3"/>
      <c r="W293" s="3"/>
      <c r="X293" s="3"/>
      <c r="Y293" s="3"/>
      <c r="Z293" s="3"/>
      <c r="AA293" s="3"/>
      <c r="AB293" s="3"/>
      <c r="AC293" s="3"/>
      <c r="AD293" s="3"/>
      <c r="AE293" s="3"/>
      <c r="AF293" s="3"/>
      <c r="AG293" s="3"/>
      <c r="AH293" s="3"/>
      <c r="AI293" s="3"/>
      <c r="AJ293" s="3"/>
      <c r="AK293" s="3"/>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row>
    <row r="294" spans="1:62">
      <c r="A294" s="1"/>
      <c r="B294" s="1"/>
      <c r="C294" s="1"/>
      <c r="D294" s="1"/>
      <c r="E294" s="1"/>
      <c r="F294" s="1"/>
      <c r="G294" s="1"/>
      <c r="L294" s="1"/>
      <c r="M294" s="1"/>
      <c r="N294" s="1"/>
      <c r="O294" s="1"/>
      <c r="P294" s="1"/>
      <c r="Q294" s="1"/>
      <c r="R294" s="3"/>
      <c r="S294" s="3"/>
      <c r="T294" s="3"/>
      <c r="U294" s="3"/>
      <c r="V294" s="3"/>
      <c r="W294" s="3"/>
      <c r="X294" s="3"/>
      <c r="Y294" s="3"/>
      <c r="Z294" s="3"/>
      <c r="AA294" s="3"/>
      <c r="AB294" s="3"/>
      <c r="AC294" s="3"/>
      <c r="AD294" s="3"/>
      <c r="AE294" s="3"/>
      <c r="AF294" s="3"/>
      <c r="AG294" s="3"/>
      <c r="AH294" s="3"/>
      <c r="AI294" s="3"/>
      <c r="AJ294" s="3"/>
      <c r="AK294" s="3"/>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row>
    <row r="295" spans="1:62">
      <c r="A295" s="1"/>
      <c r="B295" s="1"/>
      <c r="C295" s="1"/>
      <c r="D295" s="1"/>
      <c r="E295" s="1"/>
      <c r="F295" s="1"/>
      <c r="G295" s="1"/>
      <c r="L295" s="1"/>
      <c r="M295" s="1"/>
      <c r="N295" s="1"/>
      <c r="O295" s="1"/>
      <c r="P295" s="1"/>
      <c r="Q295" s="1"/>
      <c r="R295" s="3"/>
      <c r="S295" s="3"/>
      <c r="T295" s="3"/>
      <c r="U295" s="3"/>
      <c r="V295" s="3"/>
      <c r="W295" s="3"/>
      <c r="X295" s="3"/>
      <c r="Y295" s="3"/>
      <c r="Z295" s="3"/>
      <c r="AA295" s="3"/>
      <c r="AB295" s="3"/>
      <c r="AC295" s="3"/>
      <c r="AD295" s="3"/>
      <c r="AE295" s="3"/>
      <c r="AF295" s="3"/>
      <c r="AG295" s="3"/>
      <c r="AH295" s="3"/>
      <c r="AI295" s="3"/>
      <c r="AJ295" s="3"/>
      <c r="AK295" s="3"/>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row>
    <row r="296" spans="1:62">
      <c r="A296" s="1"/>
      <c r="B296" s="1"/>
      <c r="C296" s="1"/>
      <c r="D296" s="1"/>
      <c r="E296" s="1"/>
      <c r="F296" s="1"/>
      <c r="G296" s="1"/>
      <c r="L296" s="1"/>
      <c r="M296" s="1"/>
      <c r="N296" s="1"/>
      <c r="O296" s="1"/>
      <c r="P296" s="1"/>
      <c r="Q296" s="1"/>
      <c r="R296" s="3"/>
      <c r="S296" s="3"/>
      <c r="T296" s="3"/>
      <c r="U296" s="3"/>
      <c r="V296" s="3"/>
      <c r="W296" s="3"/>
      <c r="X296" s="3"/>
      <c r="Y296" s="3"/>
      <c r="Z296" s="3"/>
      <c r="AA296" s="3"/>
      <c r="AB296" s="3"/>
      <c r="AC296" s="3"/>
      <c r="AD296" s="3"/>
      <c r="AE296" s="3"/>
      <c r="AF296" s="3"/>
      <c r="AG296" s="3"/>
      <c r="AH296" s="3"/>
      <c r="AI296" s="3"/>
      <c r="AJ296" s="3"/>
      <c r="AK296" s="3"/>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row>
    <row r="297" spans="1:62">
      <c r="A297" s="1"/>
      <c r="B297" s="1"/>
      <c r="C297" s="1"/>
      <c r="D297" s="1"/>
      <c r="E297" s="1"/>
      <c r="F297" s="1"/>
      <c r="G297" s="1"/>
      <c r="L297" s="1"/>
      <c r="M297" s="1"/>
      <c r="N297" s="1"/>
      <c r="O297" s="1"/>
      <c r="P297" s="1"/>
      <c r="Q297" s="1"/>
      <c r="R297" s="3"/>
      <c r="S297" s="3"/>
      <c r="T297" s="3"/>
      <c r="U297" s="3"/>
      <c r="V297" s="3"/>
      <c r="W297" s="3"/>
      <c r="X297" s="3"/>
      <c r="Y297" s="3"/>
      <c r="Z297" s="3"/>
      <c r="AA297" s="3"/>
      <c r="AB297" s="3"/>
      <c r="AC297" s="3"/>
      <c r="AD297" s="3"/>
      <c r="AE297" s="3"/>
      <c r="AF297" s="3"/>
      <c r="AG297" s="3"/>
      <c r="AH297" s="3"/>
      <c r="AI297" s="3"/>
      <c r="AJ297" s="3"/>
      <c r="AK297" s="3"/>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row>
    <row r="298" spans="1:62">
      <c r="A298" s="1"/>
      <c r="B298" s="1"/>
      <c r="C298" s="1"/>
      <c r="D298" s="1"/>
      <c r="E298" s="1"/>
      <c r="F298" s="1"/>
      <c r="G298" s="1"/>
      <c r="L298" s="1"/>
      <c r="M298" s="1"/>
      <c r="N298" s="1"/>
      <c r="O298" s="1"/>
      <c r="P298" s="1"/>
      <c r="Q298" s="1"/>
      <c r="R298" s="3"/>
      <c r="S298" s="3"/>
      <c r="T298" s="3"/>
      <c r="U298" s="3"/>
      <c r="V298" s="3"/>
      <c r="W298" s="3"/>
      <c r="X298" s="3"/>
      <c r="Y298" s="3"/>
      <c r="Z298" s="3"/>
      <c r="AA298" s="3"/>
      <c r="AB298" s="3"/>
      <c r="AC298" s="3"/>
      <c r="AD298" s="3"/>
      <c r="AE298" s="3"/>
      <c r="AF298" s="3"/>
      <c r="AG298" s="3"/>
      <c r="AH298" s="3"/>
      <c r="AI298" s="3"/>
      <c r="AJ298" s="3"/>
      <c r="AK298" s="3"/>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row>
    <row r="299" spans="1:62">
      <c r="A299" s="1"/>
      <c r="B299" s="1"/>
      <c r="C299" s="1"/>
      <c r="D299" s="1"/>
      <c r="E299" s="1"/>
      <c r="F299" s="1"/>
      <c r="G299" s="1"/>
      <c r="L299" s="1"/>
      <c r="M299" s="1"/>
      <c r="N299" s="1"/>
      <c r="O299" s="1"/>
      <c r="P299" s="1"/>
      <c r="Q299" s="1"/>
      <c r="R299" s="3"/>
      <c r="S299" s="3"/>
      <c r="T299" s="3"/>
      <c r="U299" s="3"/>
      <c r="V299" s="3"/>
      <c r="W299" s="3"/>
      <c r="X299" s="3"/>
      <c r="Y299" s="3"/>
      <c r="Z299" s="3"/>
      <c r="AA299" s="3"/>
      <c r="AB299" s="3"/>
      <c r="AC299" s="3"/>
      <c r="AD299" s="3"/>
      <c r="AE299" s="3"/>
      <c r="AF299" s="3"/>
      <c r="AG299" s="3"/>
      <c r="AH299" s="3"/>
      <c r="AI299" s="3"/>
      <c r="AJ299" s="3"/>
      <c r="AK299" s="3"/>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row>
    <row r="300" spans="1:62">
      <c r="A300" s="1"/>
      <c r="B300" s="1"/>
      <c r="C300" s="1"/>
      <c r="D300" s="1"/>
      <c r="E300" s="1"/>
      <c r="F300" s="1"/>
      <c r="G300" s="1"/>
      <c r="L300" s="1"/>
      <c r="M300" s="1"/>
      <c r="N300" s="1"/>
      <c r="O300" s="1"/>
      <c r="P300" s="1"/>
      <c r="Q300" s="1"/>
      <c r="R300" s="3"/>
      <c r="S300" s="3"/>
      <c r="T300" s="3"/>
      <c r="U300" s="3"/>
      <c r="V300" s="3"/>
      <c r="W300" s="3"/>
      <c r="X300" s="3"/>
      <c r="Y300" s="3"/>
      <c r="Z300" s="3"/>
      <c r="AA300" s="3"/>
      <c r="AB300" s="3"/>
      <c r="AC300" s="3"/>
      <c r="AD300" s="3"/>
      <c r="AE300" s="3"/>
      <c r="AF300" s="3"/>
      <c r="AG300" s="3"/>
      <c r="AH300" s="3"/>
      <c r="AI300" s="3"/>
      <c r="AJ300" s="3"/>
      <c r="AK300" s="3"/>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row>
    <row r="301" spans="1:62">
      <c r="A301" s="1"/>
      <c r="B301" s="1"/>
      <c r="C301" s="1"/>
      <c r="D301" s="1"/>
      <c r="E301" s="1"/>
      <c r="F301" s="1"/>
      <c r="G301" s="1"/>
      <c r="L301" s="1"/>
      <c r="M301" s="1"/>
      <c r="N301" s="1"/>
      <c r="O301" s="1"/>
      <c r="P301" s="1"/>
      <c r="Q301" s="1"/>
      <c r="R301" s="3"/>
      <c r="S301" s="3"/>
      <c r="T301" s="3"/>
      <c r="U301" s="3"/>
      <c r="V301" s="3"/>
      <c r="W301" s="3"/>
      <c r="X301" s="3"/>
      <c r="Y301" s="3"/>
      <c r="Z301" s="3"/>
      <c r="AA301" s="3"/>
      <c r="AB301" s="3"/>
      <c r="AC301" s="3"/>
      <c r="AD301" s="3"/>
      <c r="AE301" s="3"/>
      <c r="AF301" s="3"/>
      <c r="AG301" s="3"/>
      <c r="AH301" s="3"/>
      <c r="AI301" s="3"/>
      <c r="AJ301" s="3"/>
      <c r="AK301" s="3"/>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row>
    <row r="302" spans="1:62">
      <c r="A302" s="1"/>
      <c r="B302" s="1"/>
      <c r="C302" s="1"/>
      <c r="D302" s="1"/>
      <c r="E302" s="1"/>
      <c r="F302" s="1"/>
      <c r="G302" s="1"/>
      <c r="L302" s="1"/>
      <c r="M302" s="1"/>
      <c r="N302" s="1"/>
      <c r="O302" s="1"/>
      <c r="P302" s="1"/>
      <c r="Q302" s="1"/>
      <c r="R302" s="3"/>
      <c r="S302" s="3"/>
      <c r="T302" s="3"/>
      <c r="U302" s="3"/>
      <c r="V302" s="3"/>
      <c r="W302" s="3"/>
      <c r="X302" s="3"/>
      <c r="Y302" s="3"/>
      <c r="Z302" s="3"/>
      <c r="AA302" s="3"/>
      <c r="AB302" s="3"/>
      <c r="AC302" s="3"/>
      <c r="AD302" s="3"/>
      <c r="AE302" s="3"/>
      <c r="AF302" s="3"/>
      <c r="AG302" s="3"/>
      <c r="AH302" s="3"/>
      <c r="AI302" s="3"/>
      <c r="AJ302" s="3"/>
      <c r="AK302" s="3"/>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row>
    <row r="303" spans="1:62">
      <c r="A303" s="1"/>
      <c r="B303" s="1"/>
      <c r="C303" s="1"/>
      <c r="D303" s="1"/>
      <c r="E303" s="1"/>
      <c r="F303" s="1"/>
      <c r="G303" s="1"/>
      <c r="L303" s="1"/>
      <c r="M303" s="1"/>
      <c r="N303" s="1"/>
      <c r="O303" s="1"/>
      <c r="P303" s="1"/>
      <c r="Q303" s="1"/>
      <c r="R303" s="3"/>
      <c r="S303" s="3"/>
      <c r="T303" s="3"/>
      <c r="U303" s="3"/>
      <c r="V303" s="3"/>
      <c r="W303" s="3"/>
      <c r="X303" s="3"/>
      <c r="Y303" s="3"/>
      <c r="Z303" s="3"/>
      <c r="AA303" s="3"/>
      <c r="AB303" s="3"/>
      <c r="AC303" s="3"/>
      <c r="AD303" s="3"/>
      <c r="AE303" s="3"/>
      <c r="AF303" s="3"/>
      <c r="AG303" s="3"/>
      <c r="AH303" s="3"/>
      <c r="AI303" s="3"/>
      <c r="AJ303" s="3"/>
      <c r="AK303" s="3"/>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row>
    <row r="304" spans="1:62">
      <c r="A304" s="1"/>
      <c r="B304" s="1"/>
      <c r="C304" s="1"/>
      <c r="D304" s="1"/>
      <c r="E304" s="1"/>
      <c r="F304" s="1"/>
      <c r="G304" s="1"/>
      <c r="L304" s="1"/>
      <c r="M304" s="1"/>
      <c r="N304" s="1"/>
      <c r="O304" s="1"/>
      <c r="P304" s="1"/>
      <c r="Q304" s="1"/>
      <c r="R304" s="3"/>
      <c r="S304" s="3"/>
      <c r="T304" s="3"/>
      <c r="U304" s="3"/>
      <c r="V304" s="3"/>
      <c r="W304" s="3"/>
      <c r="X304" s="3"/>
      <c r="Y304" s="3"/>
      <c r="Z304" s="3"/>
      <c r="AA304" s="3"/>
      <c r="AB304" s="3"/>
      <c r="AC304" s="3"/>
      <c r="AD304" s="3"/>
      <c r="AE304" s="3"/>
      <c r="AF304" s="3"/>
      <c r="AG304" s="3"/>
      <c r="AH304" s="3"/>
      <c r="AI304" s="3"/>
      <c r="AJ304" s="3"/>
      <c r="AK304" s="3"/>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row>
    <row r="305" spans="1:62">
      <c r="A305" s="1"/>
      <c r="B305" s="1"/>
      <c r="C305" s="1"/>
      <c r="D305" s="1"/>
      <c r="E305" s="1"/>
      <c r="F305" s="1"/>
      <c r="G305" s="1"/>
      <c r="L305" s="1"/>
      <c r="M305" s="1"/>
      <c r="N305" s="1"/>
      <c r="O305" s="1"/>
      <c r="P305" s="1"/>
      <c r="Q305" s="1"/>
      <c r="R305" s="3"/>
      <c r="S305" s="3"/>
      <c r="T305" s="3"/>
      <c r="U305" s="3"/>
      <c r="V305" s="3"/>
      <c r="W305" s="3"/>
      <c r="X305" s="3"/>
      <c r="Y305" s="3"/>
      <c r="Z305" s="3"/>
      <c r="AA305" s="3"/>
      <c r="AB305" s="3"/>
      <c r="AC305" s="3"/>
      <c r="AD305" s="3"/>
      <c r="AE305" s="3"/>
      <c r="AF305" s="3"/>
      <c r="AG305" s="3"/>
      <c r="AH305" s="3"/>
      <c r="AI305" s="3"/>
      <c r="AJ305" s="3"/>
      <c r="AK305" s="3"/>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row>
    <row r="306" spans="1:62">
      <c r="A306" s="1"/>
      <c r="B306" s="1"/>
      <c r="C306" s="1"/>
      <c r="D306" s="1"/>
      <c r="E306" s="1"/>
      <c r="F306" s="1"/>
      <c r="G306" s="1"/>
      <c r="L306" s="1"/>
      <c r="M306" s="1"/>
      <c r="N306" s="1"/>
      <c r="O306" s="1"/>
      <c r="P306" s="1"/>
      <c r="Q306" s="1"/>
      <c r="R306" s="3"/>
      <c r="S306" s="3"/>
      <c r="T306" s="3"/>
      <c r="U306" s="3"/>
      <c r="V306" s="3"/>
      <c r="W306" s="3"/>
      <c r="X306" s="3"/>
      <c r="Y306" s="3"/>
      <c r="Z306" s="3"/>
      <c r="AA306" s="3"/>
      <c r="AB306" s="3"/>
      <c r="AC306" s="3"/>
      <c r="AD306" s="3"/>
      <c r="AE306" s="3"/>
      <c r="AF306" s="3"/>
      <c r="AG306" s="3"/>
      <c r="AH306" s="3"/>
      <c r="AI306" s="3"/>
      <c r="AJ306" s="3"/>
      <c r="AK306" s="3"/>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row>
    <row r="307" spans="1:62">
      <c r="A307" s="1"/>
      <c r="B307" s="1"/>
      <c r="C307" s="1"/>
      <c r="D307" s="1"/>
      <c r="E307" s="1"/>
      <c r="F307" s="1"/>
      <c r="G307" s="1"/>
      <c r="L307" s="1"/>
      <c r="M307" s="1"/>
      <c r="N307" s="1"/>
      <c r="O307" s="1"/>
      <c r="P307" s="1"/>
      <c r="Q307" s="1"/>
      <c r="R307" s="3"/>
      <c r="S307" s="3"/>
      <c r="T307" s="3"/>
      <c r="U307" s="3"/>
      <c r="V307" s="3"/>
      <c r="W307" s="3"/>
      <c r="X307" s="3"/>
      <c r="Y307" s="3"/>
      <c r="Z307" s="3"/>
      <c r="AA307" s="3"/>
      <c r="AB307" s="3"/>
      <c r="AC307" s="3"/>
      <c r="AD307" s="3"/>
      <c r="AE307" s="3"/>
      <c r="AF307" s="3"/>
      <c r="AG307" s="3"/>
      <c r="AH307" s="3"/>
      <c r="AI307" s="3"/>
      <c r="AJ307" s="3"/>
      <c r="AK307" s="3"/>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row>
    <row r="308" spans="1:62">
      <c r="A308" s="1"/>
      <c r="B308" s="1"/>
      <c r="C308" s="1"/>
      <c r="D308" s="1"/>
      <c r="E308" s="1"/>
      <c r="F308" s="1"/>
      <c r="G308" s="1"/>
      <c r="L308" s="1"/>
      <c r="M308" s="1"/>
      <c r="N308" s="1"/>
      <c r="O308" s="1"/>
      <c r="P308" s="1"/>
      <c r="Q308" s="1"/>
      <c r="R308" s="3"/>
      <c r="S308" s="3"/>
      <c r="T308" s="3"/>
      <c r="U308" s="3"/>
      <c r="V308" s="3"/>
      <c r="W308" s="3"/>
      <c r="X308" s="3"/>
      <c r="Y308" s="3"/>
      <c r="Z308" s="3"/>
      <c r="AA308" s="3"/>
      <c r="AB308" s="3"/>
      <c r="AC308" s="3"/>
      <c r="AD308" s="3"/>
      <c r="AE308" s="3"/>
      <c r="AF308" s="3"/>
      <c r="AG308" s="3"/>
      <c r="AH308" s="3"/>
      <c r="AI308" s="3"/>
      <c r="AJ308" s="3"/>
      <c r="AK308" s="3"/>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row>
    <row r="309" spans="1:62">
      <c r="A309" s="1"/>
      <c r="B309" s="1"/>
      <c r="C309" s="1"/>
      <c r="D309" s="1"/>
      <c r="E309" s="1"/>
      <c r="F309" s="1"/>
      <c r="G309" s="1"/>
      <c r="L309" s="1"/>
      <c r="M309" s="1"/>
      <c r="N309" s="1"/>
      <c r="O309" s="1"/>
      <c r="P309" s="1"/>
      <c r="Q309" s="1"/>
      <c r="R309" s="3"/>
      <c r="S309" s="3"/>
      <c r="T309" s="3"/>
      <c r="U309" s="3"/>
      <c r="V309" s="3"/>
      <c r="W309" s="3"/>
      <c r="X309" s="3"/>
      <c r="Y309" s="3"/>
      <c r="Z309" s="3"/>
      <c r="AA309" s="3"/>
      <c r="AB309" s="3"/>
      <c r="AC309" s="3"/>
      <c r="AD309" s="3"/>
      <c r="AE309" s="3"/>
      <c r="AF309" s="3"/>
      <c r="AG309" s="3"/>
      <c r="AH309" s="3"/>
      <c r="AI309" s="3"/>
      <c r="AJ309" s="3"/>
      <c r="AK309" s="3"/>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row>
    <row r="310" spans="1:62">
      <c r="A310" s="1"/>
      <c r="B310" s="1"/>
      <c r="C310" s="1"/>
      <c r="D310" s="1"/>
      <c r="E310" s="1"/>
      <c r="F310" s="1"/>
      <c r="G310" s="1"/>
      <c r="L310" s="1"/>
      <c r="M310" s="1"/>
      <c r="N310" s="1"/>
      <c r="O310" s="1"/>
      <c r="P310" s="1"/>
      <c r="Q310" s="1"/>
      <c r="R310" s="3"/>
      <c r="S310" s="3"/>
      <c r="T310" s="3"/>
      <c r="U310" s="3"/>
      <c r="V310" s="3"/>
      <c r="W310" s="3"/>
      <c r="X310" s="3"/>
      <c r="Y310" s="3"/>
      <c r="Z310" s="3"/>
      <c r="AA310" s="3"/>
      <c r="AB310" s="3"/>
      <c r="AC310" s="3"/>
      <c r="AD310" s="3"/>
      <c r="AE310" s="3"/>
      <c r="AF310" s="3"/>
      <c r="AG310" s="3"/>
      <c r="AH310" s="3"/>
      <c r="AI310" s="3"/>
      <c r="AJ310" s="3"/>
      <c r="AK310" s="3"/>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row>
    <row r="311" spans="1:62">
      <c r="A311" s="1"/>
      <c r="B311" s="1"/>
      <c r="C311" s="1"/>
      <c r="D311" s="1"/>
      <c r="E311" s="1"/>
      <c r="F311" s="1"/>
      <c r="G311" s="1"/>
      <c r="L311" s="1"/>
      <c r="M311" s="1"/>
      <c r="N311" s="1"/>
      <c r="O311" s="1"/>
      <c r="P311" s="1"/>
      <c r="Q311" s="1"/>
      <c r="R311" s="3"/>
      <c r="S311" s="3"/>
      <c r="T311" s="3"/>
      <c r="U311" s="3"/>
      <c r="V311" s="3"/>
      <c r="W311" s="3"/>
      <c r="X311" s="3"/>
      <c r="Y311" s="3"/>
      <c r="Z311" s="3"/>
      <c r="AA311" s="3"/>
      <c r="AB311" s="3"/>
      <c r="AC311" s="3"/>
      <c r="AD311" s="3"/>
      <c r="AE311" s="3"/>
      <c r="AF311" s="3"/>
      <c r="AG311" s="3"/>
      <c r="AH311" s="3"/>
      <c r="AI311" s="3"/>
      <c r="AJ311" s="3"/>
      <c r="AK311" s="3"/>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row>
    <row r="312" spans="1:62">
      <c r="A312" s="1"/>
      <c r="B312" s="1"/>
      <c r="C312" s="1"/>
      <c r="D312" s="1"/>
      <c r="E312" s="1"/>
      <c r="F312" s="1"/>
      <c r="G312" s="1"/>
      <c r="L312" s="1"/>
      <c r="M312" s="1"/>
      <c r="N312" s="1"/>
      <c r="O312" s="1"/>
      <c r="P312" s="1"/>
      <c r="Q312" s="1"/>
      <c r="R312" s="3"/>
      <c r="S312" s="3"/>
      <c r="T312" s="3"/>
      <c r="U312" s="3"/>
      <c r="V312" s="3"/>
      <c r="W312" s="3"/>
      <c r="X312" s="3"/>
      <c r="Y312" s="3"/>
      <c r="Z312" s="3"/>
      <c r="AA312" s="3"/>
      <c r="AB312" s="3"/>
      <c r="AC312" s="3"/>
      <c r="AD312" s="3"/>
      <c r="AE312" s="3"/>
      <c r="AF312" s="3"/>
      <c r="AG312" s="3"/>
      <c r="AH312" s="3"/>
      <c r="AI312" s="3"/>
      <c r="AJ312" s="3"/>
      <c r="AK312" s="3"/>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row>
    <row r="313" spans="1:62">
      <c r="A313" s="1"/>
      <c r="B313" s="1"/>
      <c r="C313" s="1"/>
      <c r="D313" s="1"/>
      <c r="E313" s="1"/>
      <c r="F313" s="1"/>
      <c r="G313" s="1"/>
      <c r="L313" s="1"/>
      <c r="M313" s="1"/>
      <c r="N313" s="1"/>
      <c r="O313" s="1"/>
      <c r="P313" s="1"/>
      <c r="Q313" s="1"/>
      <c r="R313" s="3"/>
      <c r="S313" s="3"/>
      <c r="T313" s="3"/>
      <c r="U313" s="3"/>
      <c r="V313" s="3"/>
      <c r="W313" s="3"/>
      <c r="X313" s="3"/>
      <c r="Y313" s="3"/>
      <c r="Z313" s="3"/>
      <c r="AA313" s="3"/>
      <c r="AB313" s="3"/>
      <c r="AC313" s="3"/>
      <c r="AD313" s="3"/>
      <c r="AE313" s="3"/>
      <c r="AF313" s="3"/>
      <c r="AG313" s="3"/>
      <c r="AH313" s="3"/>
      <c r="AI313" s="3"/>
      <c r="AJ313" s="3"/>
      <c r="AK313" s="3"/>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row>
    <row r="314" spans="1:62">
      <c r="A314" s="1"/>
      <c r="B314" s="1"/>
      <c r="C314" s="1"/>
      <c r="D314" s="1"/>
      <c r="E314" s="1"/>
      <c r="F314" s="1"/>
      <c r="G314" s="1"/>
      <c r="L314" s="1"/>
      <c r="M314" s="1"/>
      <c r="N314" s="1"/>
      <c r="O314" s="1"/>
      <c r="P314" s="1"/>
      <c r="Q314" s="1"/>
      <c r="R314" s="3"/>
      <c r="S314" s="3"/>
      <c r="T314" s="3"/>
      <c r="U314" s="3"/>
      <c r="V314" s="3"/>
      <c r="W314" s="3"/>
      <c r="X314" s="3"/>
      <c r="Y314" s="3"/>
      <c r="Z314" s="3"/>
      <c r="AA314" s="3"/>
      <c r="AB314" s="3"/>
      <c r="AC314" s="3"/>
      <c r="AD314" s="3"/>
      <c r="AE314" s="3"/>
      <c r="AF314" s="3"/>
      <c r="AG314" s="3"/>
      <c r="AH314" s="3"/>
      <c r="AI314" s="3"/>
      <c r="AJ314" s="3"/>
      <c r="AK314" s="3"/>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row>
    <row r="315" spans="1:62">
      <c r="A315" s="1"/>
      <c r="B315" s="1"/>
      <c r="C315" s="1"/>
      <c r="D315" s="1"/>
      <c r="E315" s="1"/>
      <c r="F315" s="1"/>
      <c r="G315" s="1"/>
      <c r="L315" s="1"/>
      <c r="M315" s="1"/>
      <c r="N315" s="1"/>
      <c r="O315" s="1"/>
      <c r="P315" s="1"/>
      <c r="Q315" s="1"/>
      <c r="R315" s="3"/>
      <c r="S315" s="3"/>
      <c r="T315" s="3"/>
      <c r="U315" s="3"/>
      <c r="V315" s="3"/>
      <c r="W315" s="3"/>
      <c r="X315" s="3"/>
      <c r="Y315" s="3"/>
      <c r="Z315" s="3"/>
      <c r="AA315" s="3"/>
      <c r="AB315" s="3"/>
      <c r="AC315" s="3"/>
      <c r="AD315" s="3"/>
      <c r="AE315" s="3"/>
      <c r="AF315" s="3"/>
      <c r="AG315" s="3"/>
      <c r="AH315" s="3"/>
      <c r="AI315" s="3"/>
      <c r="AJ315" s="3"/>
      <c r="AK315" s="3"/>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row>
    <row r="316" spans="1:62">
      <c r="A316" s="1"/>
      <c r="B316" s="1"/>
      <c r="C316" s="1"/>
      <c r="D316" s="1"/>
      <c r="E316" s="1"/>
      <c r="F316" s="1"/>
      <c r="G316" s="1"/>
      <c r="L316" s="1"/>
      <c r="M316" s="1"/>
      <c r="N316" s="1"/>
      <c r="O316" s="1"/>
      <c r="P316" s="1"/>
      <c r="Q316" s="1"/>
      <c r="R316" s="3"/>
      <c r="S316" s="3"/>
      <c r="T316" s="3"/>
      <c r="U316" s="3"/>
      <c r="V316" s="3"/>
      <c r="W316" s="3"/>
      <c r="X316" s="3"/>
      <c r="Y316" s="3"/>
      <c r="Z316" s="3"/>
      <c r="AA316" s="3"/>
      <c r="AB316" s="3"/>
      <c r="AC316" s="3"/>
      <c r="AD316" s="3"/>
      <c r="AE316" s="3"/>
      <c r="AF316" s="3"/>
      <c r="AG316" s="3"/>
      <c r="AH316" s="3"/>
      <c r="AI316" s="3"/>
      <c r="AJ316" s="3"/>
      <c r="AK316" s="3"/>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row>
    <row r="317" spans="1:62">
      <c r="A317" s="1"/>
      <c r="B317" s="1"/>
      <c r="C317" s="1"/>
      <c r="D317" s="1"/>
      <c r="E317" s="1"/>
      <c r="F317" s="1"/>
      <c r="G317" s="1"/>
      <c r="L317" s="1"/>
      <c r="M317" s="1"/>
      <c r="N317" s="1"/>
      <c r="O317" s="1"/>
      <c r="P317" s="1"/>
      <c r="Q317" s="1"/>
      <c r="R317" s="3"/>
      <c r="S317" s="3"/>
      <c r="T317" s="3"/>
      <c r="U317" s="3"/>
      <c r="V317" s="3"/>
      <c r="W317" s="3"/>
      <c r="X317" s="3"/>
      <c r="Y317" s="3"/>
      <c r="Z317" s="3"/>
      <c r="AA317" s="3"/>
      <c r="AB317" s="3"/>
      <c r="AC317" s="3"/>
      <c r="AD317" s="3"/>
      <c r="AE317" s="3"/>
      <c r="AF317" s="3"/>
      <c r="AG317" s="3"/>
      <c r="AH317" s="3"/>
      <c r="AI317" s="3"/>
      <c r="AJ317" s="3"/>
      <c r="AK317" s="3"/>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row>
    <row r="318" spans="1:62">
      <c r="A318" s="1"/>
      <c r="B318" s="1"/>
      <c r="C318" s="1"/>
      <c r="D318" s="1"/>
      <c r="E318" s="1"/>
      <c r="F318" s="1"/>
      <c r="G318" s="1"/>
      <c r="L318" s="1"/>
      <c r="M318" s="1"/>
      <c r="N318" s="1"/>
      <c r="O318" s="1"/>
      <c r="P318" s="1"/>
      <c r="Q318" s="1"/>
      <c r="R318" s="3"/>
      <c r="S318" s="3"/>
      <c r="T318" s="3"/>
      <c r="U318" s="3"/>
      <c r="V318" s="3"/>
      <c r="W318" s="3"/>
      <c r="X318" s="3"/>
      <c r="Y318" s="3"/>
      <c r="Z318" s="3"/>
      <c r="AA318" s="3"/>
      <c r="AB318" s="3"/>
      <c r="AC318" s="3"/>
      <c r="AD318" s="3"/>
      <c r="AE318" s="3"/>
      <c r="AF318" s="3"/>
      <c r="AG318" s="3"/>
      <c r="AH318" s="3"/>
      <c r="AI318" s="3"/>
      <c r="AJ318" s="3"/>
      <c r="AK318" s="3"/>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row>
    <row r="319" spans="1:62">
      <c r="A319" s="1"/>
      <c r="B319" s="1"/>
      <c r="C319" s="1"/>
      <c r="D319" s="1"/>
      <c r="E319" s="1"/>
      <c r="F319" s="1"/>
      <c r="G319" s="1"/>
      <c r="L319" s="1"/>
      <c r="M319" s="1"/>
      <c r="N319" s="1"/>
      <c r="O319" s="1"/>
      <c r="P319" s="1"/>
      <c r="Q319" s="1"/>
      <c r="R319" s="3"/>
      <c r="S319" s="3"/>
      <c r="T319" s="3"/>
      <c r="U319" s="3"/>
      <c r="V319" s="3"/>
      <c r="W319" s="3"/>
      <c r="X319" s="3"/>
      <c r="Y319" s="3"/>
      <c r="Z319" s="3"/>
      <c r="AA319" s="3"/>
      <c r="AB319" s="3"/>
      <c r="AC319" s="3"/>
      <c r="AD319" s="3"/>
      <c r="AE319" s="3"/>
      <c r="AF319" s="3"/>
      <c r="AG319" s="3"/>
      <c r="AH319" s="3"/>
      <c r="AI319" s="3"/>
      <c r="AJ319" s="3"/>
      <c r="AK319" s="3"/>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row>
    <row r="320" spans="1:62">
      <c r="A320" s="1"/>
      <c r="B320" s="1"/>
      <c r="C320" s="1"/>
      <c r="D320" s="1"/>
      <c r="E320" s="1"/>
      <c r="F320" s="1"/>
      <c r="G320" s="1"/>
      <c r="L320" s="1"/>
      <c r="M320" s="1"/>
      <c r="N320" s="1"/>
      <c r="O320" s="1"/>
      <c r="P320" s="1"/>
      <c r="Q320" s="1"/>
      <c r="R320" s="3"/>
      <c r="S320" s="3"/>
      <c r="T320" s="3"/>
      <c r="U320" s="3"/>
      <c r="V320" s="3"/>
      <c r="W320" s="3"/>
      <c r="X320" s="3"/>
      <c r="Y320" s="3"/>
      <c r="Z320" s="3"/>
      <c r="AA320" s="3"/>
      <c r="AB320" s="3"/>
      <c r="AC320" s="3"/>
      <c r="AD320" s="3"/>
      <c r="AE320" s="3"/>
      <c r="AF320" s="3"/>
      <c r="AG320" s="3"/>
      <c r="AH320" s="3"/>
      <c r="AI320" s="3"/>
      <c r="AJ320" s="3"/>
      <c r="AK320" s="3"/>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row>
    <row r="321" spans="1:62">
      <c r="A321" s="1"/>
      <c r="B321" s="1"/>
      <c r="C321" s="1"/>
      <c r="D321" s="1"/>
      <c r="E321" s="1"/>
      <c r="F321" s="1"/>
      <c r="G321" s="1"/>
      <c r="L321" s="1"/>
      <c r="M321" s="1"/>
      <c r="N321" s="1"/>
      <c r="O321" s="1"/>
      <c r="P321" s="1"/>
      <c r="Q321" s="1"/>
      <c r="R321" s="3"/>
      <c r="S321" s="3"/>
      <c r="T321" s="3"/>
      <c r="U321" s="3"/>
      <c r="V321" s="3"/>
      <c r="W321" s="3"/>
      <c r="X321" s="3"/>
      <c r="Y321" s="3"/>
      <c r="Z321" s="3"/>
      <c r="AA321" s="3"/>
      <c r="AB321" s="3"/>
      <c r="AC321" s="3"/>
      <c r="AD321" s="3"/>
      <c r="AE321" s="3"/>
      <c r="AF321" s="3"/>
      <c r="AG321" s="3"/>
      <c r="AH321" s="3"/>
      <c r="AI321" s="3"/>
      <c r="AJ321" s="3"/>
      <c r="AK321" s="3"/>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row>
    <row r="322" spans="1:62">
      <c r="A322" s="1"/>
      <c r="B322" s="1"/>
      <c r="C322" s="1"/>
      <c r="D322" s="1"/>
      <c r="E322" s="1"/>
      <c r="F322" s="1"/>
      <c r="G322" s="1"/>
      <c r="L322" s="1"/>
      <c r="M322" s="1"/>
      <c r="N322" s="1"/>
      <c r="O322" s="1"/>
      <c r="P322" s="1"/>
      <c r="Q322" s="1"/>
      <c r="R322" s="3"/>
      <c r="S322" s="3"/>
      <c r="T322" s="3"/>
      <c r="U322" s="3"/>
      <c r="V322" s="3"/>
      <c r="W322" s="3"/>
      <c r="X322" s="3"/>
      <c r="Y322" s="3"/>
      <c r="Z322" s="3"/>
      <c r="AA322" s="3"/>
      <c r="AB322" s="3"/>
      <c r="AC322" s="3"/>
      <c r="AD322" s="3"/>
      <c r="AE322" s="3"/>
      <c r="AF322" s="3"/>
      <c r="AG322" s="3"/>
      <c r="AH322" s="3"/>
      <c r="AI322" s="3"/>
      <c r="AJ322" s="3"/>
      <c r="AK322" s="3"/>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row>
    <row r="323" spans="1:62">
      <c r="A323" s="1"/>
      <c r="B323" s="1"/>
      <c r="C323" s="1"/>
      <c r="D323" s="1"/>
      <c r="E323" s="1"/>
      <c r="F323" s="1"/>
      <c r="G323" s="1"/>
      <c r="L323" s="1"/>
      <c r="M323" s="1"/>
      <c r="N323" s="1"/>
      <c r="O323" s="1"/>
      <c r="P323" s="1"/>
      <c r="Q323" s="1"/>
      <c r="R323" s="3"/>
      <c r="S323" s="3"/>
      <c r="T323" s="3"/>
      <c r="U323" s="3"/>
      <c r="V323" s="3"/>
      <c r="W323" s="3"/>
      <c r="X323" s="3"/>
      <c r="Y323" s="3"/>
      <c r="Z323" s="3"/>
      <c r="AA323" s="3"/>
      <c r="AB323" s="3"/>
      <c r="AC323" s="3"/>
      <c r="AD323" s="3"/>
      <c r="AE323" s="3"/>
      <c r="AF323" s="3"/>
      <c r="AG323" s="3"/>
      <c r="AH323" s="3"/>
      <c r="AI323" s="3"/>
      <c r="AJ323" s="3"/>
      <c r="AK323" s="3"/>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row>
    <row r="324" spans="1:62">
      <c r="A324" s="1"/>
      <c r="B324" s="1"/>
      <c r="C324" s="1"/>
      <c r="D324" s="1"/>
      <c r="E324" s="1"/>
      <c r="F324" s="1"/>
      <c r="G324" s="1"/>
      <c r="L324" s="1"/>
      <c r="M324" s="1"/>
      <c r="N324" s="1"/>
      <c r="O324" s="1"/>
      <c r="P324" s="1"/>
      <c r="Q324" s="1"/>
      <c r="R324" s="3"/>
      <c r="S324" s="3"/>
      <c r="T324" s="3"/>
      <c r="U324" s="3"/>
      <c r="V324" s="3"/>
      <c r="W324" s="3"/>
      <c r="X324" s="3"/>
      <c r="Y324" s="3"/>
      <c r="Z324" s="3"/>
      <c r="AA324" s="3"/>
      <c r="AB324" s="3"/>
      <c r="AC324" s="3"/>
      <c r="AD324" s="3"/>
      <c r="AE324" s="3"/>
      <c r="AF324" s="3"/>
      <c r="AG324" s="3"/>
      <c r="AH324" s="3"/>
      <c r="AI324" s="3"/>
      <c r="AJ324" s="3"/>
      <c r="AK324" s="3"/>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row>
    <row r="325" spans="1:62">
      <c r="A325" s="1"/>
      <c r="B325" s="1"/>
      <c r="C325" s="1"/>
      <c r="D325" s="1"/>
      <c r="E325" s="1"/>
      <c r="F325" s="1"/>
      <c r="G325" s="1"/>
      <c r="L325" s="1"/>
      <c r="M325" s="1"/>
      <c r="N325" s="1"/>
      <c r="O325" s="1"/>
      <c r="P325" s="1"/>
      <c r="Q325" s="1"/>
      <c r="R325" s="3"/>
      <c r="S325" s="3"/>
      <c r="T325" s="3"/>
      <c r="U325" s="3"/>
      <c r="V325" s="3"/>
      <c r="W325" s="3"/>
      <c r="X325" s="3"/>
      <c r="Y325" s="3"/>
      <c r="Z325" s="3"/>
      <c r="AA325" s="3"/>
      <c r="AB325" s="3"/>
      <c r="AC325" s="3"/>
      <c r="AD325" s="3"/>
      <c r="AE325" s="3"/>
      <c r="AF325" s="3"/>
      <c r="AG325" s="3"/>
      <c r="AH325" s="3"/>
      <c r="AI325" s="3"/>
      <c r="AJ325" s="3"/>
      <c r="AK325" s="3"/>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row>
    <row r="326" spans="1:62">
      <c r="A326" s="1"/>
      <c r="B326" s="1"/>
      <c r="C326" s="1"/>
      <c r="D326" s="1"/>
      <c r="E326" s="1"/>
      <c r="F326" s="1"/>
      <c r="G326" s="1"/>
      <c r="L326" s="1"/>
      <c r="M326" s="1"/>
      <c r="N326" s="1"/>
      <c r="O326" s="1"/>
      <c r="P326" s="1"/>
      <c r="Q326" s="1"/>
      <c r="R326" s="3"/>
      <c r="S326" s="3"/>
      <c r="T326" s="3"/>
      <c r="U326" s="3"/>
      <c r="V326" s="3"/>
      <c r="W326" s="3"/>
      <c r="X326" s="3"/>
      <c r="Y326" s="3"/>
      <c r="Z326" s="3"/>
      <c r="AA326" s="3"/>
      <c r="AB326" s="3"/>
      <c r="AC326" s="3"/>
      <c r="AD326" s="3"/>
      <c r="AE326" s="3"/>
      <c r="AF326" s="3"/>
      <c r="AG326" s="3"/>
      <c r="AH326" s="3"/>
      <c r="AI326" s="3"/>
      <c r="AJ326" s="3"/>
      <c r="AK326" s="3"/>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row>
    <row r="327" spans="1:62">
      <c r="A327" s="1"/>
      <c r="B327" s="1"/>
      <c r="C327" s="1"/>
      <c r="D327" s="1"/>
      <c r="E327" s="1"/>
      <c r="F327" s="1"/>
      <c r="G327" s="1"/>
      <c r="L327" s="1"/>
      <c r="M327" s="1"/>
      <c r="N327" s="1"/>
      <c r="O327" s="1"/>
      <c r="P327" s="1"/>
      <c r="Q327" s="1"/>
      <c r="R327" s="3"/>
      <c r="S327" s="3"/>
      <c r="T327" s="3"/>
      <c r="U327" s="3"/>
      <c r="V327" s="3"/>
      <c r="W327" s="3"/>
      <c r="X327" s="3"/>
      <c r="Y327" s="3"/>
      <c r="Z327" s="3"/>
      <c r="AA327" s="3"/>
      <c r="AB327" s="3"/>
      <c r="AC327" s="3"/>
      <c r="AD327" s="3"/>
      <c r="AE327" s="3"/>
      <c r="AF327" s="3"/>
      <c r="AG327" s="3"/>
      <c r="AH327" s="3"/>
      <c r="AI327" s="3"/>
      <c r="AJ327" s="3"/>
      <c r="AK327" s="3"/>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row>
    <row r="328" spans="1:62">
      <c r="A328" s="1"/>
      <c r="B328" s="1"/>
      <c r="C328" s="1"/>
      <c r="D328" s="1"/>
      <c r="E328" s="1"/>
      <c r="F328" s="1"/>
      <c r="G328" s="1"/>
      <c r="L328" s="1"/>
      <c r="M328" s="1"/>
      <c r="N328" s="1"/>
      <c r="O328" s="1"/>
      <c r="P328" s="1"/>
      <c r="Q328" s="1"/>
      <c r="R328" s="3"/>
      <c r="S328" s="3"/>
      <c r="T328" s="3"/>
      <c r="U328" s="3"/>
      <c r="V328" s="3"/>
      <c r="W328" s="3"/>
      <c r="X328" s="3"/>
      <c r="Y328" s="3"/>
      <c r="Z328" s="3"/>
      <c r="AA328" s="3"/>
      <c r="AB328" s="3"/>
      <c r="AC328" s="3"/>
      <c r="AD328" s="3"/>
      <c r="AE328" s="3"/>
      <c r="AF328" s="3"/>
      <c r="AG328" s="3"/>
      <c r="AH328" s="3"/>
      <c r="AI328" s="3"/>
      <c r="AJ328" s="3"/>
      <c r="AK328" s="3"/>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row>
    <row r="329" spans="1:62">
      <c r="A329" s="1"/>
      <c r="B329" s="1"/>
      <c r="C329" s="1"/>
      <c r="D329" s="1"/>
      <c r="E329" s="1"/>
      <c r="F329" s="1"/>
      <c r="G329" s="1"/>
      <c r="L329" s="1"/>
      <c r="M329" s="1"/>
      <c r="N329" s="1"/>
      <c r="O329" s="1"/>
      <c r="P329" s="1"/>
      <c r="Q329" s="1"/>
      <c r="R329" s="3"/>
      <c r="S329" s="3"/>
      <c r="T329" s="3"/>
      <c r="U329" s="3"/>
      <c r="V329" s="3"/>
      <c r="W329" s="3"/>
      <c r="X329" s="3"/>
      <c r="Y329" s="3"/>
      <c r="Z329" s="3"/>
      <c r="AA329" s="3"/>
      <c r="AB329" s="3"/>
      <c r="AC329" s="3"/>
      <c r="AD329" s="3"/>
      <c r="AE329" s="3"/>
      <c r="AF329" s="3"/>
      <c r="AG329" s="3"/>
      <c r="AH329" s="3"/>
      <c r="AI329" s="3"/>
      <c r="AJ329" s="3"/>
      <c r="AK329" s="3"/>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row>
    <row r="330" spans="1:62">
      <c r="A330" s="1"/>
      <c r="B330" s="1"/>
      <c r="C330" s="1"/>
      <c r="D330" s="1"/>
      <c r="E330" s="1"/>
      <c r="F330" s="1"/>
      <c r="G330" s="1"/>
      <c r="L330" s="1"/>
      <c r="M330" s="1"/>
      <c r="N330" s="1"/>
      <c r="O330" s="1"/>
      <c r="P330" s="1"/>
      <c r="Q330" s="1"/>
      <c r="R330" s="3"/>
      <c r="S330" s="3"/>
      <c r="T330" s="3"/>
      <c r="U330" s="3"/>
      <c r="V330" s="3"/>
      <c r="W330" s="3"/>
      <c r="X330" s="3"/>
      <c r="Y330" s="3"/>
      <c r="Z330" s="3"/>
      <c r="AA330" s="3"/>
      <c r="AB330" s="3"/>
      <c r="AC330" s="3"/>
      <c r="AD330" s="3"/>
      <c r="AE330" s="3"/>
      <c r="AF330" s="3"/>
      <c r="AG330" s="3"/>
      <c r="AH330" s="3"/>
      <c r="AI330" s="3"/>
      <c r="AJ330" s="3"/>
      <c r="AK330" s="3"/>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row>
    <row r="331" spans="1:62">
      <c r="A331" s="1"/>
      <c r="B331" s="1"/>
      <c r="C331" s="1"/>
      <c r="D331" s="1"/>
      <c r="E331" s="1"/>
      <c r="F331" s="1"/>
      <c r="G331" s="1"/>
      <c r="L331" s="1"/>
      <c r="M331" s="1"/>
      <c r="N331" s="1"/>
      <c r="O331" s="1"/>
      <c r="P331" s="1"/>
      <c r="Q331" s="1"/>
      <c r="R331" s="3"/>
      <c r="S331" s="3"/>
      <c r="T331" s="3"/>
      <c r="U331" s="3"/>
      <c r="V331" s="3"/>
      <c r="W331" s="3"/>
      <c r="X331" s="3"/>
      <c r="Y331" s="3"/>
      <c r="Z331" s="3"/>
      <c r="AA331" s="3"/>
      <c r="AB331" s="3"/>
      <c r="AC331" s="3"/>
      <c r="AD331" s="3"/>
      <c r="AE331" s="3"/>
      <c r="AF331" s="3"/>
      <c r="AG331" s="3"/>
      <c r="AH331" s="3"/>
      <c r="AI331" s="3"/>
      <c r="AJ331" s="3"/>
      <c r="AK331" s="3"/>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row>
    <row r="332" spans="1:62">
      <c r="A332" s="1"/>
      <c r="B332" s="1"/>
      <c r="C332" s="1"/>
      <c r="D332" s="1"/>
      <c r="E332" s="1"/>
      <c r="F332" s="1"/>
      <c r="G332" s="1"/>
      <c r="L332" s="1"/>
      <c r="M332" s="1"/>
      <c r="N332" s="1"/>
      <c r="O332" s="1"/>
      <c r="P332" s="1"/>
      <c r="Q332" s="1"/>
      <c r="R332" s="3"/>
      <c r="S332" s="3"/>
      <c r="T332" s="3"/>
      <c r="U332" s="3"/>
      <c r="V332" s="3"/>
      <c r="W332" s="3"/>
      <c r="X332" s="3"/>
      <c r="Y332" s="3"/>
      <c r="Z332" s="3"/>
      <c r="AA332" s="3"/>
      <c r="AB332" s="3"/>
      <c r="AC332" s="3"/>
      <c r="AD332" s="3"/>
      <c r="AE332" s="3"/>
      <c r="AF332" s="3"/>
      <c r="AG332" s="3"/>
      <c r="AH332" s="3"/>
      <c r="AI332" s="3"/>
      <c r="AJ332" s="3"/>
      <c r="AK332" s="3"/>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row>
    <row r="333" spans="1:62">
      <c r="A333" s="1"/>
      <c r="B333" s="1"/>
      <c r="C333" s="1"/>
      <c r="D333" s="1"/>
      <c r="E333" s="1"/>
      <c r="F333" s="1"/>
      <c r="G333" s="1"/>
      <c r="L333" s="1"/>
      <c r="M333" s="1"/>
      <c r="N333" s="1"/>
      <c r="O333" s="1"/>
      <c r="P333" s="1"/>
      <c r="Q333" s="1"/>
      <c r="R333" s="3"/>
      <c r="S333" s="3"/>
      <c r="T333" s="3"/>
      <c r="U333" s="3"/>
      <c r="V333" s="3"/>
      <c r="W333" s="3"/>
      <c r="X333" s="3"/>
      <c r="Y333" s="3"/>
      <c r="Z333" s="3"/>
      <c r="AA333" s="3"/>
      <c r="AB333" s="3"/>
      <c r="AC333" s="3"/>
      <c r="AD333" s="3"/>
      <c r="AE333" s="3"/>
      <c r="AF333" s="3"/>
      <c r="AG333" s="3"/>
      <c r="AH333" s="3"/>
      <c r="AI333" s="3"/>
      <c r="AJ333" s="3"/>
      <c r="AK333" s="3"/>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row>
    <row r="334" spans="1:62">
      <c r="A334" s="1"/>
      <c r="B334" s="1"/>
      <c r="C334" s="1"/>
      <c r="D334" s="1"/>
      <c r="E334" s="1"/>
      <c r="F334" s="1"/>
      <c r="G334" s="1"/>
      <c r="L334" s="1"/>
      <c r="M334" s="1"/>
      <c r="N334" s="1"/>
      <c r="O334" s="1"/>
      <c r="P334" s="1"/>
      <c r="Q334" s="1"/>
      <c r="R334" s="3"/>
      <c r="S334" s="3"/>
      <c r="T334" s="3"/>
      <c r="U334" s="3"/>
      <c r="V334" s="3"/>
      <c r="W334" s="3"/>
      <c r="X334" s="3"/>
      <c r="Y334" s="3"/>
      <c r="Z334" s="3"/>
      <c r="AA334" s="3"/>
      <c r="AB334" s="3"/>
      <c r="AC334" s="3"/>
      <c r="AD334" s="3"/>
      <c r="AE334" s="3"/>
      <c r="AF334" s="3"/>
      <c r="AG334" s="3"/>
      <c r="AH334" s="3"/>
      <c r="AI334" s="3"/>
      <c r="AJ334" s="3"/>
      <c r="AK334" s="3"/>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row>
    <row r="335" spans="1:62">
      <c r="A335" s="1"/>
      <c r="B335" s="1"/>
      <c r="C335" s="1"/>
      <c r="D335" s="1"/>
      <c r="E335" s="1"/>
      <c r="F335" s="1"/>
      <c r="G335" s="1"/>
      <c r="L335" s="1"/>
      <c r="M335" s="1"/>
      <c r="N335" s="1"/>
      <c r="O335" s="1"/>
      <c r="P335" s="1"/>
      <c r="Q335" s="1"/>
      <c r="R335" s="3"/>
      <c r="S335" s="3"/>
      <c r="T335" s="3"/>
      <c r="U335" s="3"/>
      <c r="V335" s="3"/>
      <c r="W335" s="3"/>
      <c r="X335" s="3"/>
      <c r="Y335" s="3"/>
      <c r="Z335" s="3"/>
      <c r="AA335" s="3"/>
      <c r="AB335" s="3"/>
      <c r="AC335" s="3"/>
      <c r="AD335" s="3"/>
      <c r="AE335" s="3"/>
      <c r="AF335" s="3"/>
      <c r="AG335" s="3"/>
      <c r="AH335" s="3"/>
      <c r="AI335" s="3"/>
      <c r="AJ335" s="3"/>
      <c r="AK335" s="3"/>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row>
    <row r="336" spans="1:62">
      <c r="A336" s="1"/>
      <c r="B336" s="1"/>
      <c r="C336" s="1"/>
      <c r="D336" s="1"/>
      <c r="E336" s="1"/>
      <c r="F336" s="1"/>
      <c r="G336" s="1"/>
      <c r="L336" s="1"/>
      <c r="M336" s="1"/>
      <c r="N336" s="1"/>
      <c r="O336" s="1"/>
      <c r="P336" s="1"/>
      <c r="Q336" s="1"/>
      <c r="R336" s="3"/>
      <c r="S336" s="3"/>
      <c r="T336" s="3"/>
      <c r="U336" s="3"/>
      <c r="V336" s="3"/>
      <c r="W336" s="3"/>
      <c r="X336" s="3"/>
      <c r="Y336" s="3"/>
      <c r="Z336" s="3"/>
      <c r="AA336" s="3"/>
      <c r="AB336" s="3"/>
      <c r="AC336" s="3"/>
      <c r="AD336" s="3"/>
      <c r="AE336" s="3"/>
      <c r="AF336" s="3"/>
      <c r="AG336" s="3"/>
      <c r="AH336" s="3"/>
      <c r="AI336" s="3"/>
      <c r="AJ336" s="3"/>
      <c r="AK336" s="3"/>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row>
    <row r="337" spans="1:62">
      <c r="A337" s="1"/>
      <c r="B337" s="1"/>
      <c r="C337" s="1"/>
      <c r="D337" s="1"/>
      <c r="E337" s="1"/>
      <c r="F337" s="1"/>
      <c r="G337" s="1"/>
      <c r="L337" s="1"/>
      <c r="M337" s="1"/>
      <c r="N337" s="1"/>
      <c r="O337" s="1"/>
      <c r="P337" s="1"/>
      <c r="Q337" s="1"/>
      <c r="R337" s="3"/>
      <c r="S337" s="3"/>
      <c r="T337" s="3"/>
      <c r="U337" s="3"/>
      <c r="V337" s="3"/>
      <c r="W337" s="3"/>
      <c r="X337" s="3"/>
      <c r="Y337" s="3"/>
      <c r="Z337" s="3"/>
      <c r="AA337" s="3"/>
      <c r="AB337" s="3"/>
      <c r="AC337" s="3"/>
      <c r="AD337" s="3"/>
      <c r="AE337" s="3"/>
      <c r="AF337" s="3"/>
      <c r="AG337" s="3"/>
      <c r="AH337" s="3"/>
      <c r="AI337" s="3"/>
      <c r="AJ337" s="3"/>
      <c r="AK337" s="3"/>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row>
    <row r="338" spans="1:62">
      <c r="A338" s="1"/>
      <c r="B338" s="1"/>
      <c r="C338" s="1"/>
      <c r="D338" s="1"/>
      <c r="E338" s="1"/>
      <c r="F338" s="1"/>
      <c r="G338" s="1"/>
      <c r="L338" s="1"/>
      <c r="M338" s="1"/>
      <c r="N338" s="1"/>
      <c r="O338" s="1"/>
      <c r="P338" s="1"/>
      <c r="Q338" s="1"/>
      <c r="R338" s="3"/>
      <c r="S338" s="3"/>
      <c r="T338" s="3"/>
      <c r="U338" s="3"/>
      <c r="V338" s="3"/>
      <c r="W338" s="3"/>
      <c r="X338" s="3"/>
      <c r="Y338" s="3"/>
      <c r="Z338" s="3"/>
      <c r="AA338" s="3"/>
      <c r="AB338" s="3"/>
      <c r="AC338" s="3"/>
      <c r="AD338" s="3"/>
      <c r="AE338" s="3"/>
      <c r="AF338" s="3"/>
      <c r="AG338" s="3"/>
      <c r="AH338" s="3"/>
      <c r="AI338" s="3"/>
      <c r="AJ338" s="3"/>
      <c r="AK338" s="3"/>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row>
    <row r="339" spans="1:62">
      <c r="A339" s="1"/>
      <c r="B339" s="1"/>
      <c r="C339" s="1"/>
      <c r="D339" s="1"/>
      <c r="E339" s="1"/>
      <c r="F339" s="1"/>
      <c r="G339" s="1"/>
      <c r="L339" s="1"/>
      <c r="M339" s="1"/>
      <c r="N339" s="1"/>
      <c r="O339" s="1"/>
      <c r="P339" s="1"/>
      <c r="Q339" s="1"/>
      <c r="R339" s="3"/>
      <c r="S339" s="3"/>
      <c r="T339" s="3"/>
      <c r="U339" s="3"/>
      <c r="V339" s="3"/>
      <c r="W339" s="3"/>
      <c r="X339" s="3"/>
      <c r="Y339" s="3"/>
      <c r="Z339" s="3"/>
      <c r="AA339" s="3"/>
      <c r="AB339" s="3"/>
      <c r="AC339" s="3"/>
      <c r="AD339" s="3"/>
      <c r="AE339" s="3"/>
      <c r="AF339" s="3"/>
      <c r="AG339" s="3"/>
      <c r="AH339" s="3"/>
      <c r="AI339" s="3"/>
      <c r="AJ339" s="3"/>
      <c r="AK339" s="3"/>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row>
    <row r="340" spans="1:62">
      <c r="A340" s="1"/>
      <c r="B340" s="1"/>
      <c r="C340" s="1"/>
      <c r="D340" s="1"/>
      <c r="E340" s="1"/>
      <c r="F340" s="1"/>
      <c r="G340" s="1"/>
      <c r="L340" s="1"/>
      <c r="M340" s="1"/>
      <c r="N340" s="1"/>
      <c r="O340" s="1"/>
      <c r="P340" s="1"/>
      <c r="Q340" s="1"/>
      <c r="R340" s="3"/>
      <c r="S340" s="3"/>
      <c r="T340" s="3"/>
      <c r="U340" s="3"/>
      <c r="V340" s="3"/>
      <c r="W340" s="3"/>
      <c r="X340" s="3"/>
      <c r="Y340" s="3"/>
      <c r="Z340" s="3"/>
      <c r="AA340" s="3"/>
      <c r="AB340" s="3"/>
      <c r="AC340" s="3"/>
      <c r="AD340" s="3"/>
      <c r="AE340" s="3"/>
      <c r="AF340" s="3"/>
      <c r="AG340" s="3"/>
      <c r="AH340" s="3"/>
      <c r="AI340" s="3"/>
      <c r="AJ340" s="3"/>
      <c r="AK340" s="3"/>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row>
    <row r="341" spans="1:62">
      <c r="A341" s="1"/>
      <c r="B341" s="1"/>
      <c r="C341" s="1"/>
      <c r="D341" s="1"/>
      <c r="E341" s="1"/>
      <c r="F341" s="1"/>
      <c r="G341" s="1"/>
      <c r="L341" s="1"/>
      <c r="M341" s="1"/>
      <c r="N341" s="1"/>
      <c r="O341" s="1"/>
      <c r="P341" s="1"/>
      <c r="Q341" s="1"/>
      <c r="R341" s="3"/>
      <c r="S341" s="3"/>
      <c r="T341" s="3"/>
      <c r="U341" s="3"/>
      <c r="V341" s="3"/>
      <c r="W341" s="3"/>
      <c r="X341" s="3"/>
      <c r="Y341" s="3"/>
      <c r="Z341" s="3"/>
      <c r="AA341" s="3"/>
      <c r="AB341" s="3"/>
      <c r="AC341" s="3"/>
      <c r="AD341" s="3"/>
      <c r="AE341" s="3"/>
      <c r="AF341" s="3"/>
      <c r="AG341" s="3"/>
      <c r="AH341" s="3"/>
      <c r="AI341" s="3"/>
      <c r="AJ341" s="3"/>
      <c r="AK341" s="3"/>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row>
    <row r="342" spans="1:62">
      <c r="A342" s="1"/>
      <c r="B342" s="1"/>
      <c r="C342" s="1"/>
      <c r="D342" s="1"/>
      <c r="E342" s="1"/>
      <c r="F342" s="1"/>
      <c r="G342" s="1"/>
      <c r="L342" s="1"/>
      <c r="M342" s="1"/>
      <c r="N342" s="1"/>
      <c r="O342" s="1"/>
      <c r="P342" s="1"/>
      <c r="Q342" s="1"/>
      <c r="R342" s="3"/>
      <c r="S342" s="3"/>
      <c r="T342" s="3"/>
      <c r="U342" s="3"/>
      <c r="V342" s="3"/>
      <c r="W342" s="3"/>
      <c r="X342" s="3"/>
      <c r="Y342" s="3"/>
      <c r="Z342" s="3"/>
      <c r="AA342" s="3"/>
      <c r="AB342" s="3"/>
      <c r="AC342" s="3"/>
      <c r="AD342" s="3"/>
      <c r="AE342" s="3"/>
      <c r="AF342" s="3"/>
      <c r="AG342" s="3"/>
      <c r="AH342" s="3"/>
      <c r="AI342" s="3"/>
      <c r="AJ342" s="3"/>
      <c r="AK342" s="3"/>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row>
    <row r="343" spans="1:62">
      <c r="A343" s="1"/>
      <c r="B343" s="1"/>
      <c r="C343" s="1"/>
      <c r="D343" s="1"/>
      <c r="E343" s="1"/>
      <c r="F343" s="1"/>
      <c r="G343" s="1"/>
      <c r="L343" s="1"/>
      <c r="M343" s="1"/>
      <c r="N343" s="1"/>
      <c r="O343" s="1"/>
      <c r="P343" s="1"/>
      <c r="Q343" s="1"/>
      <c r="R343" s="3"/>
      <c r="S343" s="3"/>
      <c r="T343" s="3"/>
      <c r="U343" s="3"/>
      <c r="V343" s="3"/>
      <c r="W343" s="3"/>
      <c r="X343" s="3"/>
      <c r="Y343" s="3"/>
      <c r="Z343" s="3"/>
      <c r="AA343" s="3"/>
      <c r="AB343" s="3"/>
      <c r="AC343" s="3"/>
      <c r="AD343" s="3"/>
      <c r="AE343" s="3"/>
      <c r="AF343" s="3"/>
      <c r="AG343" s="3"/>
      <c r="AH343" s="3"/>
      <c r="AI343" s="3"/>
      <c r="AJ343" s="3"/>
      <c r="AK343" s="3"/>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row>
    <row r="344" spans="1:62">
      <c r="A344" s="1"/>
      <c r="B344" s="1"/>
      <c r="C344" s="1"/>
      <c r="D344" s="1"/>
      <c r="E344" s="1"/>
      <c r="F344" s="1"/>
      <c r="G344" s="1"/>
      <c r="L344" s="1"/>
      <c r="M344" s="1"/>
      <c r="N344" s="1"/>
      <c r="O344" s="1"/>
      <c r="P344" s="1"/>
      <c r="Q344" s="1"/>
      <c r="R344" s="3"/>
      <c r="S344" s="3"/>
      <c r="T344" s="3"/>
      <c r="U344" s="3"/>
      <c r="V344" s="3"/>
      <c r="W344" s="3"/>
      <c r="X344" s="3"/>
      <c r="Y344" s="3"/>
      <c r="Z344" s="3"/>
      <c r="AA344" s="3"/>
      <c r="AB344" s="3"/>
      <c r="AC344" s="3"/>
      <c r="AD344" s="3"/>
      <c r="AE344" s="3"/>
      <c r="AF344" s="3"/>
      <c r="AG344" s="3"/>
      <c r="AH344" s="3"/>
      <c r="AI344" s="3"/>
      <c r="AJ344" s="3"/>
      <c r="AK344" s="3"/>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row>
    <row r="345" spans="1:62">
      <c r="A345" s="1"/>
      <c r="B345" s="1"/>
      <c r="C345" s="1"/>
      <c r="D345" s="1"/>
      <c r="E345" s="1"/>
      <c r="F345" s="1"/>
      <c r="G345" s="1"/>
      <c r="L345" s="1"/>
      <c r="M345" s="1"/>
      <c r="N345" s="1"/>
      <c r="O345" s="1"/>
      <c r="P345" s="1"/>
      <c r="Q345" s="1"/>
      <c r="R345" s="3"/>
      <c r="S345" s="3"/>
      <c r="T345" s="3"/>
      <c r="U345" s="3"/>
      <c r="V345" s="3"/>
      <c r="W345" s="3"/>
      <c r="X345" s="3"/>
      <c r="Y345" s="3"/>
      <c r="Z345" s="3"/>
      <c r="AA345" s="3"/>
      <c r="AB345" s="3"/>
      <c r="AC345" s="3"/>
      <c r="AD345" s="3"/>
      <c r="AE345" s="3"/>
      <c r="AF345" s="3"/>
      <c r="AG345" s="3"/>
      <c r="AH345" s="3"/>
      <c r="AI345" s="3"/>
      <c r="AJ345" s="3"/>
      <c r="AK345" s="3"/>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row>
    <row r="346" spans="1:62">
      <c r="A346" s="1"/>
      <c r="B346" s="1"/>
      <c r="C346" s="1"/>
      <c r="D346" s="1"/>
      <c r="E346" s="1"/>
      <c r="F346" s="1"/>
      <c r="G346" s="1"/>
      <c r="L346" s="1"/>
      <c r="M346" s="1"/>
      <c r="N346" s="1"/>
      <c r="O346" s="1"/>
      <c r="P346" s="1"/>
      <c r="Q346" s="1"/>
      <c r="R346" s="3"/>
      <c r="S346" s="3"/>
      <c r="T346" s="3"/>
      <c r="U346" s="3"/>
      <c r="V346" s="3"/>
      <c r="W346" s="3"/>
      <c r="X346" s="3"/>
      <c r="Y346" s="3"/>
      <c r="Z346" s="3"/>
      <c r="AA346" s="3"/>
      <c r="AB346" s="3"/>
      <c r="AC346" s="3"/>
      <c r="AD346" s="3"/>
      <c r="AE346" s="3"/>
      <c r="AF346" s="3"/>
      <c r="AG346" s="3"/>
      <c r="AH346" s="3"/>
      <c r="AI346" s="3"/>
      <c r="AJ346" s="3"/>
      <c r="AK346" s="3"/>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row>
    <row r="347" spans="1:62">
      <c r="A347" s="1"/>
      <c r="B347" s="1"/>
      <c r="C347" s="1"/>
      <c r="D347" s="1"/>
      <c r="E347" s="1"/>
      <c r="F347" s="1"/>
      <c r="G347" s="1"/>
      <c r="L347" s="1"/>
      <c r="M347" s="1"/>
      <c r="N347" s="1"/>
      <c r="O347" s="1"/>
      <c r="P347" s="1"/>
      <c r="Q347" s="1"/>
      <c r="R347" s="3"/>
      <c r="S347" s="3"/>
      <c r="T347" s="3"/>
      <c r="U347" s="3"/>
      <c r="V347" s="3"/>
      <c r="W347" s="3"/>
      <c r="X347" s="3"/>
      <c r="Y347" s="3"/>
      <c r="Z347" s="3"/>
      <c r="AA347" s="3"/>
      <c r="AB347" s="3"/>
      <c r="AC347" s="3"/>
      <c r="AD347" s="3"/>
      <c r="AE347" s="3"/>
      <c r="AF347" s="3"/>
      <c r="AG347" s="3"/>
      <c r="AH347" s="3"/>
      <c r="AI347" s="3"/>
      <c r="AJ347" s="3"/>
      <c r="AK347" s="3"/>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row>
    <row r="348" spans="1:62">
      <c r="A348" s="1"/>
      <c r="B348" s="1"/>
      <c r="C348" s="1"/>
      <c r="D348" s="1"/>
      <c r="E348" s="1"/>
      <c r="F348" s="1"/>
      <c r="G348" s="1"/>
      <c r="L348" s="1"/>
      <c r="M348" s="1"/>
      <c r="N348" s="1"/>
      <c r="O348" s="1"/>
      <c r="P348" s="1"/>
      <c r="Q348" s="1"/>
      <c r="R348" s="3"/>
      <c r="S348" s="3"/>
      <c r="T348" s="3"/>
      <c r="U348" s="3"/>
      <c r="V348" s="3"/>
      <c r="W348" s="3"/>
      <c r="X348" s="3"/>
      <c r="Y348" s="3"/>
      <c r="Z348" s="3"/>
      <c r="AA348" s="3"/>
      <c r="AB348" s="3"/>
      <c r="AC348" s="3"/>
      <c r="AD348" s="3"/>
      <c r="AE348" s="3"/>
      <c r="AF348" s="3"/>
      <c r="AG348" s="3"/>
      <c r="AH348" s="3"/>
      <c r="AI348" s="3"/>
      <c r="AJ348" s="3"/>
      <c r="AK348" s="3"/>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row>
    <row r="349" spans="1:62">
      <c r="A349" s="1"/>
      <c r="B349" s="1"/>
      <c r="C349" s="1"/>
      <c r="D349" s="1"/>
      <c r="E349" s="1"/>
      <c r="F349" s="1"/>
      <c r="G349" s="1"/>
      <c r="L349" s="1"/>
      <c r="M349" s="1"/>
      <c r="N349" s="1"/>
      <c r="O349" s="1"/>
      <c r="P349" s="1"/>
      <c r="Q349" s="1"/>
      <c r="R349" s="3"/>
      <c r="S349" s="3"/>
      <c r="T349" s="3"/>
      <c r="U349" s="3"/>
      <c r="V349" s="3"/>
      <c r="W349" s="3"/>
      <c r="X349" s="3"/>
      <c r="Y349" s="3"/>
      <c r="Z349" s="3"/>
      <c r="AA349" s="3"/>
      <c r="AB349" s="3"/>
      <c r="AC349" s="3"/>
      <c r="AD349" s="3"/>
      <c r="AE349" s="3"/>
      <c r="AF349" s="3"/>
      <c r="AG349" s="3"/>
      <c r="AH349" s="3"/>
      <c r="AI349" s="3"/>
      <c r="AJ349" s="3"/>
      <c r="AK349" s="3"/>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row>
    <row r="350" spans="1:62">
      <c r="A350" s="1"/>
      <c r="B350" s="1"/>
      <c r="C350" s="1"/>
      <c r="D350" s="1"/>
      <c r="E350" s="1"/>
      <c r="F350" s="1"/>
      <c r="G350" s="1"/>
      <c r="L350" s="1"/>
      <c r="M350" s="1"/>
      <c r="N350" s="1"/>
      <c r="O350" s="1"/>
      <c r="P350" s="1"/>
      <c r="Q350" s="1"/>
      <c r="R350" s="3"/>
      <c r="S350" s="3"/>
      <c r="T350" s="3"/>
      <c r="U350" s="3"/>
      <c r="V350" s="3"/>
      <c r="W350" s="3"/>
      <c r="X350" s="3"/>
      <c r="Y350" s="3"/>
      <c r="Z350" s="3"/>
      <c r="AA350" s="3"/>
      <c r="AB350" s="3"/>
      <c r="AC350" s="3"/>
      <c r="AD350" s="3"/>
      <c r="AE350" s="3"/>
      <c r="AF350" s="3"/>
      <c r="AG350" s="3"/>
      <c r="AH350" s="3"/>
      <c r="AI350" s="3"/>
      <c r="AJ350" s="3"/>
      <c r="AK350" s="3"/>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row>
    <row r="351" spans="1:62">
      <c r="A351" s="1"/>
      <c r="B351" s="1"/>
      <c r="C351" s="1"/>
      <c r="D351" s="1"/>
      <c r="E351" s="1"/>
      <c r="F351" s="1"/>
      <c r="G351" s="1"/>
      <c r="L351" s="1"/>
      <c r="M351" s="1"/>
      <c r="N351" s="1"/>
      <c r="O351" s="1"/>
      <c r="P351" s="1"/>
      <c r="Q351" s="1"/>
      <c r="R351" s="3"/>
      <c r="S351" s="3"/>
      <c r="T351" s="3"/>
      <c r="U351" s="3"/>
      <c r="V351" s="3"/>
      <c r="W351" s="3"/>
      <c r="X351" s="3"/>
      <c r="Y351" s="3"/>
      <c r="Z351" s="3"/>
      <c r="AA351" s="3"/>
      <c r="AB351" s="3"/>
      <c r="AC351" s="3"/>
      <c r="AD351" s="3"/>
      <c r="AE351" s="3"/>
      <c r="AF351" s="3"/>
      <c r="AG351" s="3"/>
      <c r="AH351" s="3"/>
      <c r="AI351" s="3"/>
      <c r="AJ351" s="3"/>
      <c r="AK351" s="3"/>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row>
    <row r="352" spans="1:62">
      <c r="A352" s="1"/>
      <c r="B352" s="1"/>
      <c r="C352" s="1"/>
      <c r="D352" s="1"/>
      <c r="E352" s="1"/>
      <c r="F352" s="1"/>
      <c r="G352" s="1"/>
      <c r="L352" s="1"/>
      <c r="M352" s="1"/>
      <c r="N352" s="1"/>
      <c r="O352" s="1"/>
      <c r="P352" s="1"/>
      <c r="Q352" s="1"/>
      <c r="R352" s="3"/>
      <c r="S352" s="3"/>
      <c r="T352" s="3"/>
      <c r="U352" s="3"/>
      <c r="V352" s="3"/>
      <c r="W352" s="3"/>
      <c r="X352" s="3"/>
      <c r="Y352" s="3"/>
      <c r="Z352" s="3"/>
      <c r="AA352" s="3"/>
      <c r="AB352" s="3"/>
      <c r="AC352" s="3"/>
      <c r="AD352" s="3"/>
      <c r="AE352" s="3"/>
      <c r="AF352" s="3"/>
      <c r="AG352" s="3"/>
      <c r="AH352" s="3"/>
      <c r="AI352" s="3"/>
      <c r="AJ352" s="3"/>
      <c r="AK352" s="3"/>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row>
    <row r="353" spans="1:62">
      <c r="A353" s="1"/>
      <c r="B353" s="1"/>
      <c r="C353" s="1"/>
      <c r="D353" s="1"/>
      <c r="E353" s="1"/>
      <c r="F353" s="1"/>
      <c r="G353" s="1"/>
      <c r="L353" s="1"/>
      <c r="M353" s="1"/>
      <c r="N353" s="1"/>
      <c r="O353" s="1"/>
      <c r="P353" s="1"/>
      <c r="Q353" s="1"/>
      <c r="R353" s="3"/>
      <c r="S353" s="3"/>
      <c r="T353" s="3"/>
      <c r="U353" s="3"/>
      <c r="V353" s="3"/>
      <c r="W353" s="3"/>
      <c r="X353" s="3"/>
      <c r="Y353" s="3"/>
      <c r="Z353" s="3"/>
      <c r="AA353" s="3"/>
      <c r="AB353" s="3"/>
      <c r="AC353" s="3"/>
      <c r="AD353" s="3"/>
      <c r="AE353" s="3"/>
      <c r="AF353" s="3"/>
      <c r="AG353" s="3"/>
      <c r="AH353" s="3"/>
      <c r="AI353" s="3"/>
      <c r="AJ353" s="3"/>
      <c r="AK353" s="3"/>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row>
    <row r="354" spans="1:62">
      <c r="A354" s="1"/>
      <c r="B354" s="1"/>
      <c r="C354" s="1"/>
      <c r="D354" s="1"/>
      <c r="E354" s="1"/>
      <c r="F354" s="1"/>
      <c r="G354" s="1"/>
      <c r="L354" s="1"/>
      <c r="M354" s="1"/>
      <c r="N354" s="1"/>
      <c r="O354" s="1"/>
      <c r="P354" s="1"/>
      <c r="Q354" s="1"/>
      <c r="R354" s="3"/>
      <c r="S354" s="3"/>
      <c r="T354" s="3"/>
      <c r="U354" s="3"/>
      <c r="V354" s="3"/>
      <c r="W354" s="3"/>
      <c r="X354" s="3"/>
      <c r="Y354" s="3"/>
      <c r="Z354" s="3"/>
      <c r="AA354" s="3"/>
      <c r="AB354" s="3"/>
      <c r="AC354" s="3"/>
      <c r="AD354" s="3"/>
      <c r="AE354" s="3"/>
      <c r="AF354" s="3"/>
      <c r="AG354" s="3"/>
      <c r="AH354" s="3"/>
      <c r="AI354" s="3"/>
      <c r="AJ354" s="3"/>
      <c r="AK354" s="3"/>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row>
    <row r="355" spans="1:62">
      <c r="A355" s="1"/>
      <c r="B355" s="1"/>
      <c r="C355" s="1"/>
      <c r="D355" s="1"/>
      <c r="E355" s="1"/>
      <c r="F355" s="1"/>
      <c r="G355" s="1"/>
      <c r="L355" s="1"/>
      <c r="M355" s="1"/>
      <c r="N355" s="1"/>
      <c r="O355" s="1"/>
      <c r="P355" s="1"/>
      <c r="Q355" s="1"/>
      <c r="R355" s="3"/>
      <c r="S355" s="3"/>
      <c r="T355" s="3"/>
      <c r="U355" s="3"/>
      <c r="V355" s="3"/>
      <c r="W355" s="3"/>
      <c r="X355" s="3"/>
      <c r="Y355" s="3"/>
      <c r="Z355" s="3"/>
      <c r="AA355" s="3"/>
      <c r="AB355" s="3"/>
      <c r="AC355" s="3"/>
      <c r="AD355" s="3"/>
      <c r="AE355" s="3"/>
      <c r="AF355" s="3"/>
      <c r="AG355" s="3"/>
      <c r="AH355" s="3"/>
      <c r="AI355" s="3"/>
      <c r="AJ355" s="3"/>
      <c r="AK355" s="3"/>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row>
    <row r="356" spans="1:62">
      <c r="A356" s="1"/>
      <c r="B356" s="1"/>
      <c r="C356" s="1"/>
      <c r="D356" s="1"/>
      <c r="E356" s="1"/>
      <c r="F356" s="1"/>
      <c r="G356" s="1"/>
      <c r="L356" s="1"/>
      <c r="M356" s="1"/>
      <c r="N356" s="1"/>
      <c r="O356" s="1"/>
      <c r="P356" s="1"/>
      <c r="Q356" s="1"/>
      <c r="R356" s="3"/>
      <c r="S356" s="3"/>
      <c r="T356" s="3"/>
      <c r="U356" s="3"/>
      <c r="V356" s="3"/>
      <c r="W356" s="3"/>
      <c r="X356" s="3"/>
      <c r="Y356" s="3"/>
      <c r="Z356" s="3"/>
      <c r="AA356" s="3"/>
      <c r="AB356" s="3"/>
      <c r="AC356" s="3"/>
      <c r="AD356" s="3"/>
      <c r="AE356" s="3"/>
      <c r="AF356" s="3"/>
      <c r="AG356" s="3"/>
      <c r="AH356" s="3"/>
      <c r="AI356" s="3"/>
      <c r="AJ356" s="3"/>
      <c r="AK356" s="3"/>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row>
    <row r="357" spans="1:62">
      <c r="A357" s="1"/>
      <c r="B357" s="1"/>
      <c r="C357" s="1"/>
      <c r="D357" s="1"/>
      <c r="E357" s="1"/>
      <c r="F357" s="1"/>
      <c r="G357" s="1"/>
      <c r="L357" s="1"/>
      <c r="M357" s="1"/>
      <c r="N357" s="1"/>
      <c r="O357" s="1"/>
      <c r="P357" s="1"/>
      <c r="Q357" s="1"/>
      <c r="R357" s="3"/>
      <c r="S357" s="3"/>
      <c r="T357" s="3"/>
      <c r="U357" s="3"/>
      <c r="V357" s="3"/>
      <c r="W357" s="3"/>
      <c r="X357" s="3"/>
      <c r="Y357" s="3"/>
      <c r="Z357" s="3"/>
      <c r="AA357" s="3"/>
      <c r="AB357" s="3"/>
      <c r="AC357" s="3"/>
      <c r="AD357" s="3"/>
      <c r="AE357" s="3"/>
      <c r="AF357" s="3"/>
      <c r="AG357" s="3"/>
      <c r="AH357" s="3"/>
      <c r="AI357" s="3"/>
      <c r="AJ357" s="3"/>
      <c r="AK357" s="3"/>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row>
    <row r="358" spans="1:62">
      <c r="A358" s="1"/>
      <c r="B358" s="1"/>
      <c r="C358" s="1"/>
      <c r="D358" s="1"/>
      <c r="E358" s="1"/>
      <c r="F358" s="1"/>
      <c r="G358" s="1"/>
      <c r="L358" s="1"/>
      <c r="M358" s="1"/>
      <c r="N358" s="1"/>
      <c r="O358" s="1"/>
      <c r="P358" s="1"/>
      <c r="Q358" s="1"/>
      <c r="R358" s="3"/>
      <c r="S358" s="3"/>
      <c r="T358" s="3"/>
      <c r="U358" s="3"/>
      <c r="V358" s="3"/>
      <c r="W358" s="3"/>
      <c r="X358" s="3"/>
      <c r="Y358" s="3"/>
      <c r="Z358" s="3"/>
      <c r="AA358" s="3"/>
      <c r="AB358" s="3"/>
      <c r="AC358" s="3"/>
      <c r="AD358" s="3"/>
      <c r="AE358" s="3"/>
      <c r="AF358" s="3"/>
      <c r="AG358" s="3"/>
      <c r="AH358" s="3"/>
      <c r="AI358" s="3"/>
      <c r="AJ358" s="3"/>
      <c r="AK358" s="3"/>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row>
    <row r="359" spans="1:62">
      <c r="A359" s="1"/>
      <c r="B359" s="1"/>
      <c r="C359" s="1"/>
      <c r="D359" s="1"/>
      <c r="E359" s="1"/>
      <c r="F359" s="1"/>
      <c r="G359" s="1"/>
      <c r="L359" s="1"/>
      <c r="M359" s="1"/>
      <c r="N359" s="1"/>
      <c r="O359" s="1"/>
      <c r="P359" s="1"/>
      <c r="Q359" s="1"/>
      <c r="R359" s="3"/>
      <c r="S359" s="3"/>
      <c r="T359" s="3"/>
      <c r="U359" s="3"/>
      <c r="V359" s="3"/>
      <c r="W359" s="3"/>
      <c r="X359" s="3"/>
      <c r="Y359" s="3"/>
      <c r="Z359" s="3"/>
      <c r="AA359" s="3"/>
      <c r="AB359" s="3"/>
      <c r="AC359" s="3"/>
      <c r="AD359" s="3"/>
      <c r="AE359" s="3"/>
      <c r="AF359" s="3"/>
      <c r="AG359" s="3"/>
      <c r="AH359" s="3"/>
      <c r="AI359" s="3"/>
      <c r="AJ359" s="3"/>
      <c r="AK359" s="3"/>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row>
    <row r="360" spans="1:62">
      <c r="A360" s="1"/>
      <c r="B360" s="1"/>
      <c r="C360" s="1"/>
      <c r="D360" s="1"/>
      <c r="E360" s="1"/>
      <c r="F360" s="1"/>
      <c r="G360" s="1"/>
      <c r="L360" s="1"/>
      <c r="M360" s="1"/>
      <c r="N360" s="1"/>
      <c r="O360" s="1"/>
      <c r="P360" s="1"/>
      <c r="Q360" s="1"/>
      <c r="R360" s="3"/>
      <c r="S360" s="3"/>
      <c r="T360" s="3"/>
      <c r="U360" s="3"/>
      <c r="V360" s="3"/>
      <c r="W360" s="3"/>
      <c r="X360" s="3"/>
      <c r="Y360" s="3"/>
      <c r="Z360" s="3"/>
      <c r="AA360" s="3"/>
      <c r="AB360" s="3"/>
      <c r="AC360" s="3"/>
      <c r="AD360" s="3"/>
      <c r="AE360" s="3"/>
      <c r="AF360" s="3"/>
      <c r="AG360" s="3"/>
      <c r="AH360" s="3"/>
      <c r="AI360" s="3"/>
      <c r="AJ360" s="3"/>
      <c r="AK360" s="3"/>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row>
    <row r="361" spans="1:62">
      <c r="A361" s="1"/>
      <c r="B361" s="1"/>
      <c r="C361" s="1"/>
      <c r="D361" s="1"/>
      <c r="E361" s="1"/>
      <c r="F361" s="1"/>
      <c r="G361" s="1"/>
      <c r="L361" s="1"/>
      <c r="M361" s="1"/>
      <c r="N361" s="1"/>
      <c r="O361" s="1"/>
      <c r="P361" s="1"/>
      <c r="Q361" s="1"/>
      <c r="R361" s="3"/>
      <c r="S361" s="3"/>
      <c r="T361" s="3"/>
      <c r="U361" s="3"/>
      <c r="V361" s="3"/>
      <c r="W361" s="3"/>
      <c r="X361" s="3"/>
      <c r="Y361" s="3"/>
      <c r="Z361" s="3"/>
      <c r="AA361" s="3"/>
      <c r="AB361" s="3"/>
      <c r="AC361" s="3"/>
      <c r="AD361" s="3"/>
      <c r="AE361" s="3"/>
      <c r="AF361" s="3"/>
      <c r="AG361" s="3"/>
      <c r="AH361" s="3"/>
      <c r="AI361" s="3"/>
      <c r="AJ361" s="3"/>
      <c r="AK361" s="3"/>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row>
    <row r="362" spans="1:62">
      <c r="A362" s="1"/>
      <c r="B362" s="1"/>
      <c r="C362" s="1"/>
      <c r="D362" s="1"/>
      <c r="E362" s="1"/>
      <c r="F362" s="1"/>
      <c r="G362" s="1"/>
      <c r="L362" s="1"/>
      <c r="M362" s="1"/>
      <c r="N362" s="1"/>
      <c r="O362" s="1"/>
      <c r="P362" s="1"/>
      <c r="Q362" s="1"/>
      <c r="R362" s="3"/>
      <c r="S362" s="3"/>
      <c r="T362" s="3"/>
      <c r="U362" s="3"/>
      <c r="V362" s="3"/>
      <c r="W362" s="3"/>
      <c r="X362" s="3"/>
      <c r="Y362" s="3"/>
      <c r="Z362" s="3"/>
      <c r="AA362" s="3"/>
      <c r="AB362" s="3"/>
      <c r="AC362" s="3"/>
      <c r="AD362" s="3"/>
      <c r="AE362" s="3"/>
      <c r="AF362" s="3"/>
      <c r="AG362" s="3"/>
      <c r="AH362" s="3"/>
      <c r="AI362" s="3"/>
      <c r="AJ362" s="3"/>
      <c r="AK362" s="3"/>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row>
    <row r="363" spans="1:62">
      <c r="A363" s="1"/>
      <c r="B363" s="1"/>
      <c r="C363" s="1"/>
      <c r="D363" s="1"/>
      <c r="E363" s="1"/>
      <c r="F363" s="1"/>
      <c r="G363" s="1"/>
      <c r="L363" s="1"/>
      <c r="M363" s="1"/>
      <c r="N363" s="1"/>
      <c r="O363" s="1"/>
      <c r="P363" s="1"/>
      <c r="Q363" s="1"/>
      <c r="R363" s="3"/>
      <c r="S363" s="3"/>
      <c r="T363" s="3"/>
      <c r="U363" s="3"/>
      <c r="V363" s="3"/>
      <c r="W363" s="3"/>
      <c r="X363" s="3"/>
      <c r="Y363" s="3"/>
      <c r="Z363" s="3"/>
      <c r="AA363" s="3"/>
      <c r="AB363" s="3"/>
      <c r="AC363" s="3"/>
      <c r="AD363" s="3"/>
      <c r="AE363" s="3"/>
      <c r="AF363" s="3"/>
      <c r="AG363" s="3"/>
      <c r="AH363" s="3"/>
      <c r="AI363" s="3"/>
      <c r="AJ363" s="3"/>
      <c r="AK363" s="3"/>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row>
    <row r="364" spans="1:62">
      <c r="A364" s="1"/>
      <c r="B364" s="1"/>
      <c r="C364" s="1"/>
      <c r="D364" s="1"/>
      <c r="E364" s="1"/>
      <c r="F364" s="1"/>
      <c r="G364" s="1"/>
      <c r="L364" s="1"/>
      <c r="M364" s="1"/>
      <c r="N364" s="1"/>
      <c r="O364" s="1"/>
      <c r="P364" s="1"/>
      <c r="Q364" s="1"/>
      <c r="R364" s="3"/>
      <c r="S364" s="3"/>
      <c r="T364" s="3"/>
      <c r="U364" s="3"/>
      <c r="V364" s="3"/>
      <c r="W364" s="3"/>
      <c r="X364" s="3"/>
      <c r="Y364" s="3"/>
      <c r="Z364" s="3"/>
      <c r="AA364" s="3"/>
      <c r="AB364" s="3"/>
      <c r="AC364" s="3"/>
      <c r="AD364" s="3"/>
      <c r="AE364" s="3"/>
      <c r="AF364" s="3"/>
      <c r="AG364" s="3"/>
      <c r="AH364" s="3"/>
      <c r="AI364" s="3"/>
      <c r="AJ364" s="3"/>
      <c r="AK364" s="3"/>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row>
    <row r="365" spans="1:62">
      <c r="A365" s="1"/>
      <c r="B365" s="1"/>
      <c r="C365" s="1"/>
      <c r="D365" s="1"/>
      <c r="E365" s="1"/>
      <c r="F365" s="1"/>
      <c r="G365" s="1"/>
      <c r="L365" s="1"/>
      <c r="M365" s="1"/>
      <c r="N365" s="1"/>
      <c r="O365" s="1"/>
      <c r="P365" s="1"/>
      <c r="Q365" s="1"/>
      <c r="R365" s="3"/>
      <c r="S365" s="3"/>
      <c r="T365" s="3"/>
      <c r="U365" s="3"/>
      <c r="V365" s="3"/>
      <c r="W365" s="3"/>
      <c r="X365" s="3"/>
      <c r="Y365" s="3"/>
      <c r="Z365" s="3"/>
      <c r="AA365" s="3"/>
      <c r="AB365" s="3"/>
      <c r="AC365" s="3"/>
      <c r="AD365" s="3"/>
      <c r="AE365" s="3"/>
      <c r="AF365" s="3"/>
      <c r="AG365" s="3"/>
      <c r="AH365" s="3"/>
      <c r="AI365" s="3"/>
      <c r="AJ365" s="3"/>
      <c r="AK365" s="3"/>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row>
    <row r="366" spans="1:62">
      <c r="A366" s="1"/>
      <c r="B366" s="1"/>
      <c r="C366" s="1"/>
      <c r="D366" s="1"/>
      <c r="E366" s="1"/>
      <c r="F366" s="1"/>
      <c r="G366" s="1"/>
      <c r="L366" s="1"/>
      <c r="M366" s="1"/>
      <c r="N366" s="1"/>
      <c r="O366" s="1"/>
      <c r="P366" s="1"/>
      <c r="Q366" s="1"/>
      <c r="R366" s="3"/>
      <c r="S366" s="3"/>
      <c r="T366" s="3"/>
      <c r="U366" s="3"/>
      <c r="V366" s="3"/>
      <c r="W366" s="3"/>
      <c r="X366" s="3"/>
      <c r="Y366" s="3"/>
      <c r="Z366" s="3"/>
      <c r="AA366" s="3"/>
      <c r="AB366" s="3"/>
      <c r="AC366" s="3"/>
      <c r="AD366" s="3"/>
      <c r="AE366" s="3"/>
      <c r="AF366" s="3"/>
      <c r="AG366" s="3"/>
      <c r="AH366" s="3"/>
      <c r="AI366" s="3"/>
      <c r="AJ366" s="3"/>
      <c r="AK366" s="3"/>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row>
    <row r="367" spans="1:62">
      <c r="A367" s="1"/>
      <c r="B367" s="1"/>
      <c r="C367" s="1"/>
      <c r="D367" s="1"/>
      <c r="E367" s="1"/>
      <c r="F367" s="1"/>
      <c r="G367" s="1"/>
      <c r="L367" s="1"/>
      <c r="M367" s="1"/>
      <c r="N367" s="1"/>
      <c r="O367" s="1"/>
      <c r="P367" s="1"/>
      <c r="Q367" s="1"/>
      <c r="R367" s="3"/>
      <c r="S367" s="3"/>
      <c r="T367" s="3"/>
      <c r="U367" s="3"/>
      <c r="V367" s="3"/>
      <c r="W367" s="3"/>
      <c r="X367" s="3"/>
      <c r="Y367" s="3"/>
      <c r="Z367" s="3"/>
      <c r="AA367" s="3"/>
      <c r="AB367" s="3"/>
      <c r="AC367" s="3"/>
      <c r="AD367" s="3"/>
      <c r="AE367" s="3"/>
      <c r="AF367" s="3"/>
      <c r="AG367" s="3"/>
      <c r="AH367" s="3"/>
      <c r="AI367" s="3"/>
      <c r="AJ367" s="3"/>
      <c r="AK367" s="3"/>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row>
    <row r="368" spans="1:62">
      <c r="A368" s="1"/>
      <c r="B368" s="1"/>
      <c r="C368" s="1"/>
      <c r="D368" s="1"/>
      <c r="E368" s="1"/>
      <c r="F368" s="1"/>
      <c r="G368" s="1"/>
      <c r="L368" s="1"/>
      <c r="M368" s="1"/>
      <c r="N368" s="1"/>
      <c r="O368" s="1"/>
      <c r="P368" s="1"/>
      <c r="Q368" s="1"/>
      <c r="R368" s="3"/>
      <c r="S368" s="3"/>
      <c r="T368" s="3"/>
      <c r="U368" s="3"/>
      <c r="V368" s="3"/>
      <c r="W368" s="3"/>
      <c r="X368" s="3"/>
      <c r="Y368" s="3"/>
      <c r="Z368" s="3"/>
      <c r="AA368" s="3"/>
      <c r="AB368" s="3"/>
      <c r="AC368" s="3"/>
      <c r="AD368" s="3"/>
      <c r="AE368" s="3"/>
      <c r="AF368" s="3"/>
      <c r="AG368" s="3"/>
      <c r="AH368" s="3"/>
      <c r="AI368" s="3"/>
      <c r="AJ368" s="3"/>
      <c r="AK368" s="3"/>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row>
    <row r="369" spans="1:62">
      <c r="A369" s="1"/>
      <c r="B369" s="1"/>
      <c r="C369" s="1"/>
      <c r="D369" s="1"/>
      <c r="E369" s="1"/>
      <c r="F369" s="1"/>
      <c r="G369" s="1"/>
      <c r="L369" s="1"/>
      <c r="M369" s="1"/>
      <c r="N369" s="1"/>
      <c r="O369" s="1"/>
      <c r="P369" s="1"/>
      <c r="Q369" s="1"/>
      <c r="R369" s="3"/>
      <c r="S369" s="3"/>
      <c r="T369" s="3"/>
      <c r="U369" s="3"/>
      <c r="V369" s="3"/>
      <c r="W369" s="3"/>
      <c r="X369" s="3"/>
      <c r="Y369" s="3"/>
      <c r="Z369" s="3"/>
      <c r="AA369" s="3"/>
      <c r="AB369" s="3"/>
      <c r="AC369" s="3"/>
      <c r="AD369" s="3"/>
      <c r="AE369" s="3"/>
      <c r="AF369" s="3"/>
      <c r="AG369" s="3"/>
      <c r="AH369" s="3"/>
      <c r="AI369" s="3"/>
      <c r="AJ369" s="3"/>
      <c r="AK369" s="3"/>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row>
    <row r="370" spans="1:62">
      <c r="A370" s="1"/>
      <c r="B370" s="1"/>
      <c r="C370" s="1"/>
      <c r="D370" s="1"/>
      <c r="E370" s="1"/>
      <c r="F370" s="1"/>
      <c r="G370" s="1"/>
      <c r="L370" s="1"/>
      <c r="M370" s="1"/>
      <c r="N370" s="1"/>
      <c r="O370" s="1"/>
      <c r="P370" s="1"/>
      <c r="Q370" s="1"/>
      <c r="R370" s="3"/>
      <c r="S370" s="3"/>
      <c r="T370" s="3"/>
      <c r="U370" s="3"/>
      <c r="V370" s="3"/>
      <c r="W370" s="3"/>
      <c r="X370" s="3"/>
      <c r="Y370" s="3"/>
      <c r="Z370" s="3"/>
      <c r="AA370" s="3"/>
      <c r="AB370" s="3"/>
      <c r="AC370" s="3"/>
      <c r="AD370" s="3"/>
      <c r="AE370" s="3"/>
      <c r="AF370" s="3"/>
      <c r="AG370" s="3"/>
      <c r="AH370" s="3"/>
      <c r="AI370" s="3"/>
      <c r="AJ370" s="3"/>
      <c r="AK370" s="3"/>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row>
    <row r="371" spans="1:62">
      <c r="A371" s="1"/>
      <c r="B371" s="1"/>
      <c r="C371" s="1"/>
      <c r="D371" s="1"/>
      <c r="E371" s="1"/>
      <c r="F371" s="1"/>
      <c r="G371" s="1"/>
      <c r="L371" s="1"/>
      <c r="M371" s="1"/>
      <c r="N371" s="1"/>
      <c r="O371" s="1"/>
      <c r="P371" s="1"/>
      <c r="Q371" s="1"/>
      <c r="R371" s="3"/>
      <c r="S371" s="3"/>
      <c r="T371" s="3"/>
      <c r="U371" s="3"/>
      <c r="V371" s="3"/>
      <c r="W371" s="3"/>
      <c r="X371" s="3"/>
      <c r="Y371" s="3"/>
      <c r="Z371" s="3"/>
      <c r="AA371" s="3"/>
      <c r="AB371" s="3"/>
      <c r="AC371" s="3"/>
      <c r="AD371" s="3"/>
      <c r="AE371" s="3"/>
      <c r="AF371" s="3"/>
      <c r="AG371" s="3"/>
      <c r="AH371" s="3"/>
      <c r="AI371" s="3"/>
      <c r="AJ371" s="3"/>
      <c r="AK371" s="3"/>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row>
    <row r="372" spans="1:62">
      <c r="A372" s="1"/>
      <c r="B372" s="1"/>
      <c r="C372" s="1"/>
      <c r="D372" s="1"/>
      <c r="E372" s="1"/>
      <c r="F372" s="1"/>
      <c r="G372" s="1"/>
      <c r="L372" s="1"/>
      <c r="M372" s="1"/>
      <c r="N372" s="1"/>
      <c r="O372" s="1"/>
      <c r="P372" s="1"/>
      <c r="Q372" s="1"/>
      <c r="R372" s="3"/>
      <c r="S372" s="3"/>
      <c r="T372" s="3"/>
      <c r="U372" s="3"/>
      <c r="V372" s="3"/>
      <c r="W372" s="3"/>
      <c r="X372" s="3"/>
      <c r="Y372" s="3"/>
      <c r="Z372" s="3"/>
      <c r="AA372" s="3"/>
      <c r="AB372" s="3"/>
      <c r="AC372" s="3"/>
      <c r="AD372" s="3"/>
      <c r="AE372" s="3"/>
      <c r="AF372" s="3"/>
      <c r="AG372" s="3"/>
      <c r="AH372" s="3"/>
      <c r="AI372" s="3"/>
      <c r="AJ372" s="3"/>
      <c r="AK372" s="3"/>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row>
    <row r="373" spans="1:62">
      <c r="A373" s="1"/>
      <c r="B373" s="1"/>
      <c r="C373" s="1"/>
      <c r="D373" s="1"/>
      <c r="E373" s="1"/>
      <c r="F373" s="1"/>
      <c r="G373" s="1"/>
      <c r="L373" s="1"/>
      <c r="M373" s="1"/>
      <c r="N373" s="1"/>
      <c r="O373" s="1"/>
      <c r="P373" s="1"/>
      <c r="Q373" s="1"/>
      <c r="R373" s="3"/>
      <c r="S373" s="3"/>
      <c r="T373" s="3"/>
      <c r="U373" s="3"/>
      <c r="V373" s="3"/>
      <c r="W373" s="3"/>
      <c r="X373" s="3"/>
      <c r="Y373" s="3"/>
      <c r="Z373" s="3"/>
      <c r="AA373" s="3"/>
      <c r="AB373" s="3"/>
      <c r="AC373" s="3"/>
      <c r="AD373" s="3"/>
      <c r="AE373" s="3"/>
      <c r="AF373" s="3"/>
      <c r="AG373" s="3"/>
      <c r="AH373" s="3"/>
      <c r="AI373" s="3"/>
      <c r="AJ373" s="3"/>
      <c r="AK373" s="3"/>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row>
    <row r="374" spans="1:62">
      <c r="A374" s="1"/>
      <c r="B374" s="1"/>
      <c r="C374" s="1"/>
      <c r="D374" s="1"/>
      <c r="E374" s="1"/>
      <c r="F374" s="1"/>
      <c r="G374" s="1"/>
      <c r="L374" s="1"/>
      <c r="M374" s="1"/>
      <c r="N374" s="1"/>
      <c r="O374" s="1"/>
      <c r="P374" s="1"/>
      <c r="Q374" s="1"/>
      <c r="R374" s="3"/>
      <c r="S374" s="3"/>
      <c r="T374" s="3"/>
      <c r="U374" s="3"/>
      <c r="V374" s="3"/>
      <c r="W374" s="3"/>
      <c r="X374" s="3"/>
      <c r="Y374" s="3"/>
      <c r="Z374" s="3"/>
      <c r="AA374" s="3"/>
      <c r="AB374" s="3"/>
      <c r="AC374" s="3"/>
      <c r="AD374" s="3"/>
      <c r="AE374" s="3"/>
      <c r="AF374" s="3"/>
      <c r="AG374" s="3"/>
      <c r="AH374" s="3"/>
      <c r="AI374" s="3"/>
      <c r="AJ374" s="3"/>
      <c r="AK374" s="3"/>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row>
    <row r="375" spans="1:62">
      <c r="A375" s="1"/>
      <c r="B375" s="1"/>
      <c r="C375" s="1"/>
      <c r="D375" s="1"/>
      <c r="E375" s="1"/>
      <c r="F375" s="1"/>
      <c r="G375" s="1"/>
      <c r="L375" s="1"/>
      <c r="M375" s="1"/>
      <c r="N375" s="1"/>
      <c r="O375" s="1"/>
      <c r="P375" s="1"/>
      <c r="Q375" s="1"/>
      <c r="R375" s="3"/>
      <c r="S375" s="3"/>
      <c r="T375" s="3"/>
      <c r="U375" s="3"/>
      <c r="V375" s="3"/>
      <c r="W375" s="3"/>
      <c r="X375" s="3"/>
      <c r="Y375" s="3"/>
      <c r="Z375" s="3"/>
      <c r="AA375" s="3"/>
      <c r="AB375" s="3"/>
      <c r="AC375" s="3"/>
      <c r="AD375" s="3"/>
      <c r="AE375" s="3"/>
      <c r="AF375" s="3"/>
      <c r="AG375" s="3"/>
      <c r="AH375" s="3"/>
      <c r="AI375" s="3"/>
      <c r="AJ375" s="3"/>
      <c r="AK375" s="3"/>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row>
    <row r="376" spans="1:62">
      <c r="A376" s="1"/>
      <c r="B376" s="1"/>
      <c r="C376" s="1"/>
      <c r="D376" s="1"/>
      <c r="E376" s="1"/>
      <c r="F376" s="1"/>
      <c r="G376" s="1"/>
      <c r="L376" s="1"/>
      <c r="M376" s="1"/>
      <c r="N376" s="1"/>
      <c r="O376" s="1"/>
      <c r="P376" s="1"/>
      <c r="Q376" s="1"/>
      <c r="R376" s="3"/>
      <c r="S376" s="3"/>
      <c r="T376" s="3"/>
      <c r="U376" s="3"/>
      <c r="V376" s="3"/>
      <c r="W376" s="3"/>
      <c r="X376" s="3"/>
      <c r="Y376" s="3"/>
      <c r="Z376" s="3"/>
      <c r="AA376" s="3"/>
      <c r="AB376" s="3"/>
      <c r="AC376" s="3"/>
      <c r="AD376" s="3"/>
      <c r="AE376" s="3"/>
      <c r="AF376" s="3"/>
      <c r="AG376" s="3"/>
      <c r="AH376" s="3"/>
      <c r="AI376" s="3"/>
      <c r="AJ376" s="3"/>
      <c r="AK376" s="3"/>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row>
    <row r="377" spans="1:62">
      <c r="A377" s="1"/>
      <c r="B377" s="1"/>
      <c r="C377" s="1"/>
      <c r="D377" s="1"/>
      <c r="E377" s="1"/>
      <c r="F377" s="1"/>
      <c r="G377" s="1"/>
      <c r="L377" s="1"/>
      <c r="M377" s="1"/>
      <c r="N377" s="1"/>
      <c r="O377" s="1"/>
      <c r="P377" s="1"/>
      <c r="Q377" s="1"/>
      <c r="R377" s="3"/>
      <c r="S377" s="3"/>
      <c r="T377" s="3"/>
      <c r="U377" s="3"/>
      <c r="V377" s="3"/>
      <c r="W377" s="3"/>
      <c r="X377" s="3"/>
      <c r="Y377" s="3"/>
      <c r="Z377" s="3"/>
      <c r="AA377" s="3"/>
      <c r="AB377" s="3"/>
      <c r="AC377" s="3"/>
      <c r="AD377" s="3"/>
      <c r="AE377" s="3"/>
      <c r="AF377" s="3"/>
      <c r="AG377" s="3"/>
      <c r="AH377" s="3"/>
      <c r="AI377" s="3"/>
      <c r="AJ377" s="3"/>
      <c r="AK377" s="3"/>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row>
    <row r="378" spans="1:62">
      <c r="A378" s="1"/>
      <c r="B378" s="1"/>
      <c r="C378" s="1"/>
      <c r="D378" s="1"/>
      <c r="E378" s="1"/>
      <c r="F378" s="1"/>
      <c r="G378" s="1"/>
      <c r="L378" s="1"/>
      <c r="M378" s="1"/>
      <c r="N378" s="1"/>
      <c r="O378" s="1"/>
      <c r="P378" s="1"/>
      <c r="Q378" s="1"/>
      <c r="R378" s="3"/>
      <c r="S378" s="3"/>
      <c r="T378" s="3"/>
      <c r="U378" s="3"/>
      <c r="V378" s="3"/>
      <c r="W378" s="3"/>
      <c r="X378" s="3"/>
      <c r="Y378" s="3"/>
      <c r="Z378" s="3"/>
      <c r="AA378" s="3"/>
      <c r="AB378" s="3"/>
      <c r="AC378" s="3"/>
      <c r="AD378" s="3"/>
      <c r="AE378" s="3"/>
      <c r="AF378" s="3"/>
      <c r="AG378" s="3"/>
      <c r="AH378" s="3"/>
      <c r="AI378" s="3"/>
      <c r="AJ378" s="3"/>
      <c r="AK378" s="3"/>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row>
    <row r="379" spans="1:62">
      <c r="A379" s="1"/>
      <c r="B379" s="1"/>
      <c r="C379" s="1"/>
      <c r="D379" s="1"/>
      <c r="E379" s="1"/>
      <c r="F379" s="1"/>
      <c r="G379" s="1"/>
      <c r="L379" s="1"/>
      <c r="M379" s="1"/>
      <c r="N379" s="1"/>
      <c r="O379" s="1"/>
      <c r="P379" s="1"/>
      <c r="Q379" s="1"/>
      <c r="R379" s="3"/>
      <c r="S379" s="3"/>
      <c r="T379" s="3"/>
      <c r="U379" s="3"/>
      <c r="V379" s="3"/>
      <c r="W379" s="3"/>
      <c r="X379" s="3"/>
      <c r="Y379" s="3"/>
      <c r="Z379" s="3"/>
      <c r="AA379" s="3"/>
      <c r="AB379" s="3"/>
      <c r="AC379" s="3"/>
      <c r="AD379" s="3"/>
      <c r="AE379" s="3"/>
      <c r="AF379" s="3"/>
      <c r="AG379" s="3"/>
      <c r="AH379" s="3"/>
      <c r="AI379" s="3"/>
      <c r="AJ379" s="3"/>
      <c r="AK379" s="3"/>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row>
    <row r="380" spans="1:62">
      <c r="A380" s="1"/>
      <c r="B380" s="1"/>
      <c r="C380" s="1"/>
      <c r="D380" s="1"/>
      <c r="E380" s="1"/>
      <c r="F380" s="1"/>
      <c r="G380" s="1"/>
      <c r="L380" s="1"/>
      <c r="M380" s="1"/>
      <c r="N380" s="1"/>
      <c r="O380" s="1"/>
      <c r="P380" s="1"/>
      <c r="Q380" s="1"/>
      <c r="R380" s="3"/>
      <c r="S380" s="3"/>
      <c r="T380" s="3"/>
      <c r="U380" s="3"/>
      <c r="V380" s="3"/>
      <c r="W380" s="3"/>
      <c r="X380" s="3"/>
      <c r="Y380" s="3"/>
      <c r="Z380" s="3"/>
      <c r="AA380" s="3"/>
      <c r="AB380" s="3"/>
      <c r="AC380" s="3"/>
      <c r="AD380" s="3"/>
      <c r="AE380" s="3"/>
      <c r="AF380" s="3"/>
      <c r="AG380" s="3"/>
      <c r="AH380" s="3"/>
      <c r="AI380" s="3"/>
      <c r="AJ380" s="3"/>
      <c r="AK380" s="3"/>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row>
    <row r="381" spans="1:62">
      <c r="A381" s="1"/>
      <c r="B381" s="1"/>
      <c r="C381" s="1"/>
      <c r="D381" s="1"/>
      <c r="E381" s="1"/>
      <c r="F381" s="1"/>
      <c r="G381" s="1"/>
      <c r="L381" s="1"/>
      <c r="M381" s="1"/>
      <c r="N381" s="1"/>
      <c r="O381" s="1"/>
      <c r="P381" s="1"/>
      <c r="Q381" s="1"/>
      <c r="R381" s="3"/>
      <c r="S381" s="3"/>
      <c r="T381" s="3"/>
      <c r="U381" s="3"/>
      <c r="V381" s="3"/>
      <c r="W381" s="3"/>
      <c r="X381" s="3"/>
      <c r="Y381" s="3"/>
      <c r="Z381" s="3"/>
      <c r="AA381" s="3"/>
      <c r="AB381" s="3"/>
      <c r="AC381" s="3"/>
      <c r="AD381" s="3"/>
      <c r="AE381" s="3"/>
      <c r="AF381" s="3"/>
      <c r="AG381" s="3"/>
      <c r="AH381" s="3"/>
      <c r="AI381" s="3"/>
      <c r="AJ381" s="3"/>
      <c r="AK381" s="3"/>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row>
    <row r="382" spans="1:62">
      <c r="A382" s="1"/>
      <c r="B382" s="1"/>
      <c r="C382" s="1"/>
      <c r="D382" s="1"/>
      <c r="E382" s="1"/>
      <c r="F382" s="1"/>
      <c r="G382" s="1"/>
      <c r="L382" s="1"/>
      <c r="M382" s="1"/>
      <c r="N382" s="1"/>
      <c r="O382" s="1"/>
      <c r="P382" s="1"/>
      <c r="Q382" s="1"/>
      <c r="R382" s="3"/>
      <c r="S382" s="3"/>
      <c r="T382" s="3"/>
      <c r="U382" s="3"/>
      <c r="V382" s="3"/>
      <c r="W382" s="3"/>
      <c r="X382" s="3"/>
      <c r="Y382" s="3"/>
      <c r="Z382" s="3"/>
      <c r="AA382" s="3"/>
      <c r="AB382" s="3"/>
      <c r="AC382" s="3"/>
      <c r="AD382" s="3"/>
      <c r="AE382" s="3"/>
      <c r="AF382" s="3"/>
      <c r="AG382" s="3"/>
      <c r="AH382" s="3"/>
      <c r="AI382" s="3"/>
      <c r="AJ382" s="3"/>
      <c r="AK382" s="3"/>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row>
    <row r="383" spans="1:62">
      <c r="A383" s="1"/>
      <c r="B383" s="1"/>
      <c r="C383" s="1"/>
      <c r="D383" s="1"/>
      <c r="E383" s="1"/>
      <c r="F383" s="1"/>
      <c r="G383" s="1"/>
      <c r="L383" s="1"/>
      <c r="M383" s="1"/>
      <c r="N383" s="1"/>
      <c r="O383" s="1"/>
      <c r="P383" s="1"/>
      <c r="Q383" s="1"/>
      <c r="R383" s="3"/>
      <c r="S383" s="3"/>
      <c r="T383" s="3"/>
      <c r="U383" s="3"/>
      <c r="V383" s="3"/>
      <c r="W383" s="3"/>
      <c r="X383" s="3"/>
      <c r="Y383" s="3"/>
      <c r="Z383" s="3"/>
      <c r="AA383" s="3"/>
      <c r="AB383" s="3"/>
      <c r="AC383" s="3"/>
      <c r="AD383" s="3"/>
      <c r="AE383" s="3"/>
      <c r="AF383" s="3"/>
      <c r="AG383" s="3"/>
      <c r="AH383" s="3"/>
      <c r="AI383" s="3"/>
      <c r="AJ383" s="3"/>
      <c r="AK383" s="3"/>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row>
    <row r="384" spans="1:62">
      <c r="A384" s="1"/>
      <c r="B384" s="1"/>
      <c r="C384" s="1"/>
      <c r="D384" s="1"/>
      <c r="E384" s="1"/>
      <c r="F384" s="1"/>
      <c r="G384" s="1"/>
      <c r="L384" s="1"/>
      <c r="M384" s="1"/>
      <c r="N384" s="1"/>
      <c r="O384" s="1"/>
      <c r="P384" s="1"/>
      <c r="Q384" s="1"/>
      <c r="R384" s="3"/>
      <c r="S384" s="3"/>
      <c r="T384" s="3"/>
      <c r="U384" s="3"/>
      <c r="V384" s="3"/>
      <c r="W384" s="3"/>
      <c r="X384" s="3"/>
      <c r="Y384" s="3"/>
      <c r="Z384" s="3"/>
      <c r="AA384" s="3"/>
      <c r="AB384" s="3"/>
      <c r="AC384" s="3"/>
      <c r="AD384" s="3"/>
      <c r="AE384" s="3"/>
      <c r="AF384" s="3"/>
      <c r="AG384" s="3"/>
      <c r="AH384" s="3"/>
      <c r="AI384" s="3"/>
      <c r="AJ384" s="3"/>
      <c r="AK384" s="3"/>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row>
    <row r="385" spans="1:62">
      <c r="A385" s="1"/>
      <c r="B385" s="1"/>
      <c r="C385" s="1"/>
      <c r="D385" s="1"/>
      <c r="E385" s="1"/>
      <c r="F385" s="1"/>
      <c r="G385" s="1"/>
      <c r="L385" s="1"/>
      <c r="M385" s="1"/>
      <c r="N385" s="1"/>
      <c r="O385" s="1"/>
      <c r="P385" s="1"/>
      <c r="Q385" s="1"/>
      <c r="R385" s="3"/>
      <c r="S385" s="3"/>
      <c r="T385" s="3"/>
      <c r="U385" s="3"/>
      <c r="V385" s="3"/>
      <c r="W385" s="3"/>
      <c r="X385" s="3"/>
      <c r="Y385" s="3"/>
      <c r="Z385" s="3"/>
      <c r="AA385" s="3"/>
      <c r="AB385" s="3"/>
      <c r="AC385" s="3"/>
      <c r="AD385" s="3"/>
      <c r="AE385" s="3"/>
      <c r="AF385" s="3"/>
      <c r="AG385" s="3"/>
      <c r="AH385" s="3"/>
      <c r="AI385" s="3"/>
      <c r="AJ385" s="3"/>
      <c r="AK385" s="3"/>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row>
    <row r="386" spans="1:62">
      <c r="A386" s="1"/>
      <c r="B386" s="1"/>
      <c r="C386" s="1"/>
      <c r="D386" s="1"/>
      <c r="E386" s="1"/>
      <c r="F386" s="1"/>
      <c r="G386" s="1"/>
      <c r="L386" s="1"/>
      <c r="M386" s="1"/>
      <c r="N386" s="1"/>
      <c r="O386" s="1"/>
      <c r="P386" s="1"/>
      <c r="Q386" s="1"/>
      <c r="R386" s="3"/>
      <c r="S386" s="3"/>
      <c r="T386" s="3"/>
      <c r="U386" s="3"/>
      <c r="V386" s="3"/>
      <c r="W386" s="3"/>
      <c r="X386" s="3"/>
      <c r="Y386" s="3"/>
      <c r="Z386" s="3"/>
      <c r="AA386" s="3"/>
      <c r="AB386" s="3"/>
      <c r="AC386" s="3"/>
      <c r="AD386" s="3"/>
      <c r="AE386" s="3"/>
      <c r="AF386" s="3"/>
      <c r="AG386" s="3"/>
      <c r="AH386" s="3"/>
      <c r="AI386" s="3"/>
      <c r="AJ386" s="3"/>
      <c r="AK386" s="3"/>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row>
    <row r="387" spans="1:62">
      <c r="A387" s="1"/>
      <c r="B387" s="1"/>
      <c r="C387" s="1"/>
      <c r="D387" s="1"/>
      <c r="E387" s="1"/>
      <c r="F387" s="1"/>
      <c r="G387" s="1"/>
      <c r="L387" s="1"/>
      <c r="M387" s="1"/>
      <c r="N387" s="1"/>
      <c r="O387" s="1"/>
      <c r="P387" s="1"/>
      <c r="Q387" s="1"/>
      <c r="R387" s="3"/>
      <c r="S387" s="3"/>
      <c r="T387" s="3"/>
      <c r="U387" s="3"/>
      <c r="V387" s="3"/>
      <c r="W387" s="3"/>
      <c r="X387" s="3"/>
      <c r="Y387" s="3"/>
      <c r="Z387" s="3"/>
      <c r="AA387" s="3"/>
      <c r="AB387" s="3"/>
      <c r="AC387" s="3"/>
      <c r="AD387" s="3"/>
      <c r="AE387" s="3"/>
      <c r="AF387" s="3"/>
      <c r="AG387" s="3"/>
      <c r="AH387" s="3"/>
      <c r="AI387" s="3"/>
      <c r="AJ387" s="3"/>
      <c r="AK387" s="3"/>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row>
    <row r="388" spans="1:62">
      <c r="A388" s="1"/>
      <c r="B388" s="1"/>
      <c r="C388" s="1"/>
      <c r="D388" s="1"/>
      <c r="E388" s="1"/>
      <c r="F388" s="1"/>
      <c r="G388" s="1"/>
      <c r="L388" s="1"/>
      <c r="M388" s="1"/>
      <c r="N388" s="1"/>
      <c r="O388" s="1"/>
      <c r="P388" s="1"/>
      <c r="Q388" s="1"/>
      <c r="R388" s="3"/>
      <c r="S388" s="3"/>
      <c r="T388" s="3"/>
      <c r="U388" s="3"/>
      <c r="V388" s="3"/>
      <c r="W388" s="3"/>
      <c r="X388" s="3"/>
      <c r="Y388" s="3"/>
      <c r="Z388" s="3"/>
      <c r="AA388" s="3"/>
      <c r="AB388" s="3"/>
      <c r="AC388" s="3"/>
      <c r="AD388" s="3"/>
      <c r="AE388" s="3"/>
      <c r="AF388" s="3"/>
      <c r="AG388" s="3"/>
      <c r="AH388" s="3"/>
      <c r="AI388" s="3"/>
      <c r="AJ388" s="3"/>
      <c r="AK388" s="3"/>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row>
    <row r="389" spans="1:62">
      <c r="A389" s="1"/>
      <c r="B389" s="1"/>
      <c r="C389" s="1"/>
      <c r="D389" s="1"/>
      <c r="E389" s="1"/>
      <c r="F389" s="1"/>
      <c r="G389" s="1"/>
      <c r="L389" s="1"/>
      <c r="M389" s="1"/>
      <c r="N389" s="1"/>
      <c r="O389" s="1"/>
      <c r="P389" s="1"/>
      <c r="Q389" s="1"/>
      <c r="R389" s="3"/>
      <c r="S389" s="3"/>
      <c r="T389" s="3"/>
      <c r="U389" s="3"/>
      <c r="V389" s="3"/>
      <c r="W389" s="3"/>
      <c r="X389" s="3"/>
      <c r="Y389" s="3"/>
      <c r="Z389" s="3"/>
      <c r="AA389" s="3"/>
      <c r="AB389" s="3"/>
      <c r="AC389" s="3"/>
      <c r="AD389" s="3"/>
      <c r="AE389" s="3"/>
      <c r="AF389" s="3"/>
      <c r="AG389" s="3"/>
      <c r="AH389" s="3"/>
      <c r="AI389" s="3"/>
      <c r="AJ389" s="3"/>
      <c r="AK389" s="3"/>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row>
    <row r="390" spans="1:62">
      <c r="A390" s="1"/>
      <c r="B390" s="1"/>
      <c r="C390" s="1"/>
      <c r="D390" s="1"/>
      <c r="E390" s="1"/>
      <c r="F390" s="1"/>
      <c r="G390" s="1"/>
      <c r="L390" s="1"/>
      <c r="M390" s="1"/>
      <c r="N390" s="1"/>
      <c r="O390" s="1"/>
      <c r="P390" s="1"/>
      <c r="Q390" s="1"/>
      <c r="R390" s="3"/>
      <c r="S390" s="3"/>
      <c r="T390" s="3"/>
      <c r="U390" s="3"/>
      <c r="V390" s="3"/>
      <c r="W390" s="3"/>
      <c r="X390" s="3"/>
      <c r="Y390" s="3"/>
      <c r="Z390" s="3"/>
      <c r="AA390" s="3"/>
      <c r="AB390" s="3"/>
      <c r="AC390" s="3"/>
      <c r="AD390" s="3"/>
      <c r="AE390" s="3"/>
      <c r="AF390" s="3"/>
      <c r="AG390" s="3"/>
      <c r="AH390" s="3"/>
      <c r="AI390" s="3"/>
      <c r="AJ390" s="3"/>
      <c r="AK390" s="3"/>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row>
    <row r="391" spans="1:62">
      <c r="A391" s="1"/>
      <c r="B391" s="1"/>
      <c r="C391" s="1"/>
      <c r="D391" s="1"/>
      <c r="E391" s="1"/>
      <c r="F391" s="1"/>
      <c r="G391" s="1"/>
      <c r="L391" s="1"/>
      <c r="M391" s="1"/>
      <c r="N391" s="1"/>
      <c r="O391" s="1"/>
      <c r="P391" s="1"/>
      <c r="Q391" s="1"/>
      <c r="R391" s="3"/>
      <c r="S391" s="3"/>
      <c r="T391" s="3"/>
      <c r="U391" s="3"/>
      <c r="V391" s="3"/>
      <c r="W391" s="3"/>
      <c r="X391" s="3"/>
      <c r="Y391" s="3"/>
      <c r="Z391" s="3"/>
      <c r="AA391" s="3"/>
      <c r="AB391" s="3"/>
      <c r="AC391" s="3"/>
      <c r="AD391" s="3"/>
      <c r="AE391" s="3"/>
      <c r="AF391" s="3"/>
      <c r="AG391" s="3"/>
      <c r="AH391" s="3"/>
      <c r="AI391" s="3"/>
      <c r="AJ391" s="3"/>
      <c r="AK391" s="3"/>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row>
    <row r="392" spans="1:62">
      <c r="A392" s="1"/>
      <c r="B392" s="1"/>
      <c r="C392" s="1"/>
      <c r="D392" s="1"/>
      <c r="E392" s="1"/>
      <c r="F392" s="1"/>
      <c r="G392" s="1"/>
      <c r="L392" s="1"/>
      <c r="M392" s="1"/>
      <c r="N392" s="1"/>
      <c r="O392" s="1"/>
      <c r="P392" s="1"/>
      <c r="Q392" s="1"/>
      <c r="R392" s="3"/>
      <c r="S392" s="3"/>
      <c r="T392" s="3"/>
      <c r="U392" s="3"/>
      <c r="V392" s="3"/>
      <c r="W392" s="3"/>
      <c r="X392" s="3"/>
      <c r="Y392" s="3"/>
      <c r="Z392" s="3"/>
      <c r="AA392" s="3"/>
      <c r="AB392" s="3"/>
      <c r="AC392" s="3"/>
      <c r="AD392" s="3"/>
      <c r="AE392" s="3"/>
      <c r="AF392" s="3"/>
      <c r="AG392" s="3"/>
      <c r="AH392" s="3"/>
      <c r="AI392" s="3"/>
      <c r="AJ392" s="3"/>
      <c r="AK392" s="3"/>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row>
    <row r="393" spans="1:62">
      <c r="A393" s="1"/>
      <c r="B393" s="1"/>
      <c r="C393" s="1"/>
      <c r="D393" s="1"/>
      <c r="E393" s="1"/>
      <c r="F393" s="1"/>
      <c r="G393" s="1"/>
      <c r="L393" s="1"/>
      <c r="M393" s="1"/>
      <c r="N393" s="1"/>
      <c r="O393" s="1"/>
      <c r="P393" s="1"/>
      <c r="Q393" s="1"/>
      <c r="R393" s="3"/>
      <c r="S393" s="3"/>
      <c r="T393" s="3"/>
      <c r="U393" s="3"/>
      <c r="V393" s="3"/>
      <c r="W393" s="3"/>
      <c r="X393" s="3"/>
      <c r="Y393" s="3"/>
      <c r="Z393" s="3"/>
      <c r="AA393" s="3"/>
      <c r="AB393" s="3"/>
      <c r="AC393" s="3"/>
      <c r="AD393" s="3"/>
      <c r="AE393" s="3"/>
      <c r="AF393" s="3"/>
      <c r="AG393" s="3"/>
      <c r="AH393" s="3"/>
      <c r="AI393" s="3"/>
      <c r="AJ393" s="3"/>
      <c r="AK393" s="3"/>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row>
    <row r="394" spans="1:62">
      <c r="A394" s="1"/>
      <c r="B394" s="1"/>
      <c r="C394" s="1"/>
      <c r="D394" s="1"/>
      <c r="E394" s="1"/>
      <c r="F394" s="1"/>
      <c r="G394" s="1"/>
      <c r="L394" s="1"/>
      <c r="M394" s="1"/>
      <c r="N394" s="1"/>
      <c r="O394" s="1"/>
      <c r="P394" s="1"/>
      <c r="Q394" s="1"/>
      <c r="R394" s="3"/>
      <c r="S394" s="3"/>
      <c r="T394" s="3"/>
      <c r="U394" s="3"/>
      <c r="V394" s="3"/>
      <c r="W394" s="3"/>
      <c r="X394" s="3"/>
      <c r="Y394" s="3"/>
      <c r="Z394" s="3"/>
      <c r="AA394" s="3"/>
      <c r="AB394" s="3"/>
      <c r="AC394" s="3"/>
      <c r="AD394" s="3"/>
      <c r="AE394" s="3"/>
      <c r="AF394" s="3"/>
      <c r="AG394" s="3"/>
      <c r="AH394" s="3"/>
      <c r="AI394" s="3"/>
      <c r="AJ394" s="3"/>
      <c r="AK394" s="3"/>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row>
    <row r="395" spans="1:62">
      <c r="A395" s="1"/>
      <c r="B395" s="1"/>
      <c r="C395" s="1"/>
      <c r="D395" s="1"/>
      <c r="E395" s="1"/>
      <c r="F395" s="1"/>
      <c r="G395" s="1"/>
      <c r="L395" s="1"/>
      <c r="M395" s="1"/>
      <c r="N395" s="1"/>
      <c r="O395" s="1"/>
      <c r="P395" s="1"/>
      <c r="Q395" s="1"/>
      <c r="R395" s="3"/>
      <c r="S395" s="3"/>
      <c r="T395" s="3"/>
      <c r="U395" s="3"/>
      <c r="V395" s="3"/>
      <c r="W395" s="3"/>
      <c r="X395" s="3"/>
      <c r="Y395" s="3"/>
      <c r="Z395" s="3"/>
      <c r="AA395" s="3"/>
      <c r="AB395" s="3"/>
      <c r="AC395" s="3"/>
      <c r="AD395" s="3"/>
      <c r="AE395" s="3"/>
      <c r="AF395" s="3"/>
      <c r="AG395" s="3"/>
      <c r="AH395" s="3"/>
      <c r="AI395" s="3"/>
      <c r="AJ395" s="3"/>
      <c r="AK395" s="3"/>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row>
    <row r="396" spans="1:62">
      <c r="A396" s="1"/>
      <c r="B396" s="1"/>
      <c r="C396" s="1"/>
      <c r="D396" s="1"/>
      <c r="E396" s="1"/>
      <c r="F396" s="1"/>
      <c r="G396" s="1"/>
      <c r="L396" s="1"/>
      <c r="M396" s="1"/>
      <c r="N396" s="1"/>
      <c r="O396" s="1"/>
      <c r="P396" s="1"/>
      <c r="Q396" s="1"/>
      <c r="R396" s="3"/>
      <c r="S396" s="3"/>
      <c r="T396" s="3"/>
      <c r="U396" s="3"/>
      <c r="V396" s="3"/>
      <c r="W396" s="3"/>
      <c r="X396" s="3"/>
      <c r="Y396" s="3"/>
      <c r="Z396" s="3"/>
      <c r="AA396" s="3"/>
      <c r="AB396" s="3"/>
      <c r="AC396" s="3"/>
      <c r="AD396" s="3"/>
      <c r="AE396" s="3"/>
      <c r="AF396" s="3"/>
      <c r="AG396" s="3"/>
      <c r="AH396" s="3"/>
      <c r="AI396" s="3"/>
      <c r="AJ396" s="3"/>
      <c r="AK396" s="3"/>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row>
    <row r="397" spans="1:62">
      <c r="A397" s="1"/>
      <c r="B397" s="1"/>
      <c r="C397" s="1"/>
      <c r="D397" s="1"/>
      <c r="E397" s="1"/>
      <c r="F397" s="1"/>
      <c r="G397" s="1"/>
      <c r="L397" s="1"/>
      <c r="M397" s="1"/>
      <c r="N397" s="1"/>
      <c r="O397" s="1"/>
      <c r="P397" s="1"/>
      <c r="Q397" s="1"/>
      <c r="R397" s="3"/>
      <c r="S397" s="3"/>
      <c r="T397" s="3"/>
      <c r="U397" s="3"/>
      <c r="V397" s="3"/>
      <c r="W397" s="3"/>
      <c r="X397" s="3"/>
      <c r="Y397" s="3"/>
      <c r="Z397" s="3"/>
      <c r="AA397" s="3"/>
      <c r="AB397" s="3"/>
      <c r="AC397" s="3"/>
      <c r="AD397" s="3"/>
      <c r="AE397" s="3"/>
      <c r="AF397" s="3"/>
      <c r="AG397" s="3"/>
      <c r="AH397" s="3"/>
      <c r="AI397" s="3"/>
      <c r="AJ397" s="3"/>
      <c r="AK397" s="3"/>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row>
    <row r="398" spans="1:62">
      <c r="A398" s="1"/>
      <c r="B398" s="1"/>
      <c r="C398" s="1"/>
      <c r="D398" s="1"/>
      <c r="E398" s="1"/>
      <c r="F398" s="1"/>
      <c r="G398" s="1"/>
      <c r="L398" s="1"/>
      <c r="M398" s="1"/>
      <c r="N398" s="1"/>
      <c r="O398" s="1"/>
      <c r="P398" s="1"/>
      <c r="Q398" s="1"/>
      <c r="R398" s="3"/>
      <c r="S398" s="3"/>
      <c r="T398" s="3"/>
      <c r="U398" s="3"/>
      <c r="V398" s="3"/>
      <c r="W398" s="3"/>
      <c r="X398" s="3"/>
      <c r="Y398" s="3"/>
      <c r="Z398" s="3"/>
      <c r="AA398" s="3"/>
      <c r="AB398" s="3"/>
      <c r="AC398" s="3"/>
      <c r="AD398" s="3"/>
      <c r="AE398" s="3"/>
      <c r="AF398" s="3"/>
      <c r="AG398" s="3"/>
      <c r="AH398" s="3"/>
      <c r="AI398" s="3"/>
      <c r="AJ398" s="3"/>
      <c r="AK398" s="3"/>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row>
    <row r="399" spans="1:62">
      <c r="A399" s="1"/>
      <c r="B399" s="1"/>
      <c r="C399" s="1"/>
      <c r="D399" s="1"/>
      <c r="E399" s="1"/>
      <c r="F399" s="1"/>
      <c r="G399" s="1"/>
      <c r="L399" s="1"/>
      <c r="M399" s="1"/>
      <c r="N399" s="1"/>
      <c r="O399" s="1"/>
      <c r="P399" s="1"/>
      <c r="Q399" s="1"/>
      <c r="R399" s="3"/>
      <c r="S399" s="3"/>
      <c r="T399" s="3"/>
      <c r="U399" s="3"/>
      <c r="V399" s="3"/>
      <c r="W399" s="3"/>
      <c r="X399" s="3"/>
      <c r="Y399" s="3"/>
      <c r="Z399" s="3"/>
      <c r="AA399" s="3"/>
      <c r="AB399" s="3"/>
      <c r="AC399" s="3"/>
      <c r="AD399" s="3"/>
      <c r="AE399" s="3"/>
      <c r="AF399" s="3"/>
      <c r="AG399" s="3"/>
      <c r="AH399" s="3"/>
      <c r="AI399" s="3"/>
      <c r="AJ399" s="3"/>
      <c r="AK399" s="3"/>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row>
    <row r="400" spans="1:62">
      <c r="A400" s="1"/>
      <c r="B400" s="1"/>
      <c r="C400" s="1"/>
      <c r="D400" s="1"/>
      <c r="E400" s="1"/>
      <c r="F400" s="1"/>
      <c r="G400" s="1"/>
      <c r="L400" s="1"/>
      <c r="M400" s="1"/>
      <c r="N400" s="1"/>
      <c r="O400" s="1"/>
      <c r="P400" s="1"/>
      <c r="Q400" s="1"/>
      <c r="R400" s="3"/>
      <c r="S400" s="3"/>
      <c r="T400" s="3"/>
      <c r="U400" s="3"/>
      <c r="V400" s="3"/>
      <c r="W400" s="3"/>
      <c r="X400" s="3"/>
      <c r="Y400" s="3"/>
      <c r="Z400" s="3"/>
      <c r="AA400" s="3"/>
      <c r="AB400" s="3"/>
      <c r="AC400" s="3"/>
      <c r="AD400" s="3"/>
      <c r="AE400" s="3"/>
      <c r="AF400" s="3"/>
      <c r="AG400" s="3"/>
      <c r="AH400" s="3"/>
      <c r="AI400" s="3"/>
      <c r="AJ400" s="3"/>
      <c r="AK400" s="3"/>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row>
    <row r="401" spans="1:62">
      <c r="A401" s="1"/>
      <c r="B401" s="1"/>
      <c r="C401" s="1"/>
      <c r="D401" s="1"/>
      <c r="E401" s="1"/>
      <c r="F401" s="1"/>
      <c r="G401" s="1"/>
      <c r="L401" s="1"/>
      <c r="M401" s="1"/>
      <c r="N401" s="1"/>
      <c r="O401" s="1"/>
      <c r="P401" s="1"/>
      <c r="Q401" s="1"/>
      <c r="R401" s="3"/>
      <c r="S401" s="3"/>
      <c r="T401" s="3"/>
      <c r="U401" s="3"/>
      <c r="V401" s="3"/>
      <c r="W401" s="3"/>
      <c r="X401" s="3"/>
      <c r="Y401" s="3"/>
      <c r="Z401" s="3"/>
      <c r="AA401" s="3"/>
      <c r="AB401" s="3"/>
      <c r="AC401" s="3"/>
      <c r="AD401" s="3"/>
      <c r="AE401" s="3"/>
      <c r="AF401" s="3"/>
      <c r="AG401" s="3"/>
      <c r="AH401" s="3"/>
      <c r="AI401" s="3"/>
      <c r="AJ401" s="3"/>
      <c r="AK401" s="3"/>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row>
    <row r="402" spans="1:62">
      <c r="A402" s="1"/>
      <c r="B402" s="1"/>
      <c r="C402" s="1"/>
      <c r="D402" s="1"/>
      <c r="E402" s="1"/>
      <c r="F402" s="1"/>
      <c r="G402" s="1"/>
      <c r="L402" s="1"/>
      <c r="M402" s="1"/>
      <c r="N402" s="1"/>
      <c r="O402" s="1"/>
      <c r="P402" s="1"/>
      <c r="Q402" s="1"/>
      <c r="R402" s="3"/>
      <c r="S402" s="3"/>
      <c r="T402" s="3"/>
      <c r="U402" s="3"/>
      <c r="V402" s="3"/>
      <c r="W402" s="3"/>
      <c r="X402" s="3"/>
      <c r="Y402" s="3"/>
      <c r="Z402" s="3"/>
      <c r="AA402" s="3"/>
      <c r="AB402" s="3"/>
      <c r="AC402" s="3"/>
      <c r="AD402" s="3"/>
      <c r="AE402" s="3"/>
      <c r="AF402" s="3"/>
      <c r="AG402" s="3"/>
      <c r="AH402" s="3"/>
      <c r="AI402" s="3"/>
      <c r="AJ402" s="3"/>
      <c r="AK402" s="3"/>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row>
    <row r="403" spans="1:62">
      <c r="A403" s="1"/>
      <c r="B403" s="1"/>
      <c r="C403" s="1"/>
      <c r="D403" s="1"/>
      <c r="E403" s="1"/>
      <c r="F403" s="1"/>
      <c r="G403" s="1"/>
      <c r="L403" s="1"/>
      <c r="M403" s="1"/>
      <c r="N403" s="1"/>
      <c r="O403" s="1"/>
      <c r="P403" s="1"/>
      <c r="Q403" s="1"/>
      <c r="R403" s="3"/>
      <c r="S403" s="3"/>
      <c r="T403" s="3"/>
      <c r="U403" s="3"/>
      <c r="V403" s="3"/>
      <c r="W403" s="3"/>
      <c r="X403" s="3"/>
      <c r="Y403" s="3"/>
      <c r="Z403" s="3"/>
      <c r="AA403" s="3"/>
      <c r="AB403" s="3"/>
      <c r="AC403" s="3"/>
      <c r="AD403" s="3"/>
      <c r="AE403" s="3"/>
      <c r="AF403" s="3"/>
      <c r="AG403" s="3"/>
      <c r="AH403" s="3"/>
      <c r="AI403" s="3"/>
      <c r="AJ403" s="3"/>
      <c r="AK403" s="3"/>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row>
    <row r="404" spans="1:62">
      <c r="A404" s="1"/>
      <c r="B404" s="1"/>
      <c r="C404" s="1"/>
      <c r="D404" s="1"/>
      <c r="E404" s="1"/>
      <c r="F404" s="1"/>
      <c r="G404" s="1"/>
      <c r="L404" s="1"/>
      <c r="M404" s="1"/>
      <c r="N404" s="1"/>
      <c r="O404" s="1"/>
      <c r="P404" s="1"/>
      <c r="Q404" s="1"/>
      <c r="R404" s="3"/>
      <c r="S404" s="3"/>
      <c r="T404" s="3"/>
      <c r="U404" s="3"/>
      <c r="V404" s="3"/>
      <c r="W404" s="3"/>
      <c r="X404" s="3"/>
      <c r="Y404" s="3"/>
      <c r="Z404" s="3"/>
      <c r="AA404" s="3"/>
      <c r="AB404" s="3"/>
      <c r="AC404" s="3"/>
      <c r="AD404" s="3"/>
      <c r="AE404" s="3"/>
      <c r="AF404" s="3"/>
      <c r="AG404" s="3"/>
      <c r="AH404" s="3"/>
      <c r="AI404" s="3"/>
      <c r="AJ404" s="3"/>
      <c r="AK404" s="3"/>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row>
    <row r="405" spans="1:62">
      <c r="A405" s="1"/>
      <c r="B405" s="1"/>
      <c r="C405" s="1"/>
      <c r="D405" s="1"/>
      <c r="E405" s="1"/>
      <c r="F405" s="1"/>
      <c r="G405" s="1"/>
      <c r="L405" s="1"/>
      <c r="M405" s="1"/>
      <c r="N405" s="1"/>
      <c r="O405" s="1"/>
      <c r="P405" s="1"/>
      <c r="Q405" s="1"/>
      <c r="R405" s="3"/>
      <c r="S405" s="3"/>
      <c r="T405" s="3"/>
      <c r="U405" s="3"/>
      <c r="V405" s="3"/>
      <c r="W405" s="3"/>
      <c r="X405" s="3"/>
      <c r="Y405" s="3"/>
      <c r="Z405" s="3"/>
      <c r="AA405" s="3"/>
      <c r="AB405" s="3"/>
      <c r="AC405" s="3"/>
      <c r="AD405" s="3"/>
      <c r="AE405" s="3"/>
      <c r="AF405" s="3"/>
      <c r="AG405" s="3"/>
      <c r="AH405" s="3"/>
      <c r="AI405" s="3"/>
      <c r="AJ405" s="3"/>
      <c r="AK405" s="3"/>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row>
    <row r="406" spans="1:62">
      <c r="A406" s="1"/>
      <c r="B406" s="1"/>
      <c r="C406" s="1"/>
      <c r="D406" s="1"/>
      <c r="E406" s="1"/>
      <c r="F406" s="1"/>
      <c r="G406" s="1"/>
      <c r="L406" s="1"/>
      <c r="M406" s="1"/>
      <c r="N406" s="1"/>
      <c r="O406" s="1"/>
      <c r="P406" s="1"/>
      <c r="Q406" s="1"/>
      <c r="R406" s="3"/>
      <c r="S406" s="3"/>
      <c r="T406" s="3"/>
      <c r="U406" s="3"/>
      <c r="V406" s="3"/>
      <c r="W406" s="3"/>
      <c r="X406" s="3"/>
      <c r="Y406" s="3"/>
      <c r="Z406" s="3"/>
      <c r="AA406" s="3"/>
      <c r="AB406" s="3"/>
      <c r="AC406" s="3"/>
      <c r="AD406" s="3"/>
      <c r="AE406" s="3"/>
      <c r="AF406" s="3"/>
      <c r="AG406" s="3"/>
      <c r="AH406" s="3"/>
      <c r="AI406" s="3"/>
      <c r="AJ406" s="3"/>
      <c r="AK406" s="3"/>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row>
    <row r="407" spans="1:62">
      <c r="A407" s="1"/>
      <c r="B407" s="1"/>
      <c r="C407" s="1"/>
      <c r="D407" s="1"/>
      <c r="E407" s="1"/>
      <c r="F407" s="1"/>
      <c r="G407" s="1"/>
      <c r="L407" s="1"/>
      <c r="M407" s="1"/>
      <c r="N407" s="1"/>
      <c r="O407" s="1"/>
      <c r="P407" s="1"/>
      <c r="Q407" s="1"/>
      <c r="R407" s="3"/>
      <c r="S407" s="3"/>
      <c r="T407" s="3"/>
      <c r="U407" s="3"/>
      <c r="V407" s="3"/>
      <c r="W407" s="3"/>
      <c r="X407" s="3"/>
      <c r="Y407" s="3"/>
      <c r="Z407" s="3"/>
      <c r="AA407" s="3"/>
      <c r="AB407" s="3"/>
      <c r="AC407" s="3"/>
      <c r="AD407" s="3"/>
      <c r="AE407" s="3"/>
      <c r="AF407" s="3"/>
      <c r="AG407" s="3"/>
      <c r="AH407" s="3"/>
      <c r="AI407" s="3"/>
      <c r="AJ407" s="3"/>
      <c r="AK407" s="3"/>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row>
    <row r="408" spans="1:62">
      <c r="A408" s="1"/>
      <c r="B408" s="1"/>
      <c r="C408" s="1"/>
      <c r="D408" s="1"/>
      <c r="E408" s="1"/>
      <c r="F408" s="1"/>
      <c r="G408" s="1"/>
      <c r="L408" s="1"/>
      <c r="M408" s="1"/>
      <c r="N408" s="1"/>
      <c r="O408" s="1"/>
      <c r="P408" s="1"/>
      <c r="Q408" s="1"/>
      <c r="R408" s="3"/>
      <c r="S408" s="3"/>
      <c r="T408" s="3"/>
      <c r="U408" s="3"/>
      <c r="V408" s="3"/>
      <c r="W408" s="3"/>
      <c r="X408" s="3"/>
      <c r="Y408" s="3"/>
      <c r="Z408" s="3"/>
      <c r="AA408" s="3"/>
      <c r="AB408" s="3"/>
      <c r="AC408" s="3"/>
      <c r="AD408" s="3"/>
      <c r="AE408" s="3"/>
      <c r="AF408" s="3"/>
      <c r="AG408" s="3"/>
      <c r="AH408" s="3"/>
      <c r="AI408" s="3"/>
      <c r="AJ408" s="3"/>
      <c r="AK408" s="3"/>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row>
    <row r="409" spans="1:62">
      <c r="A409" s="1"/>
      <c r="B409" s="1"/>
      <c r="C409" s="1"/>
      <c r="D409" s="1"/>
      <c r="E409" s="1"/>
      <c r="F409" s="1"/>
      <c r="G409" s="1"/>
      <c r="L409" s="1"/>
      <c r="M409" s="1"/>
      <c r="N409" s="1"/>
      <c r="O409" s="1"/>
      <c r="P409" s="1"/>
      <c r="Q409" s="1"/>
      <c r="R409" s="3"/>
      <c r="S409" s="3"/>
      <c r="T409" s="3"/>
      <c r="U409" s="3"/>
      <c r="V409" s="3"/>
      <c r="W409" s="3"/>
      <c r="X409" s="3"/>
      <c r="Y409" s="3"/>
      <c r="Z409" s="3"/>
      <c r="AA409" s="3"/>
      <c r="AB409" s="3"/>
      <c r="AC409" s="3"/>
      <c r="AD409" s="3"/>
      <c r="AE409" s="3"/>
      <c r="AF409" s="3"/>
      <c r="AG409" s="3"/>
      <c r="AH409" s="3"/>
      <c r="AI409" s="3"/>
      <c r="AJ409" s="3"/>
      <c r="AK409" s="3"/>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row>
    <row r="410" spans="1:62">
      <c r="A410" s="1"/>
      <c r="B410" s="1"/>
      <c r="C410" s="1"/>
      <c r="D410" s="1"/>
      <c r="E410" s="1"/>
      <c r="F410" s="1"/>
      <c r="G410" s="1"/>
      <c r="L410" s="1"/>
      <c r="M410" s="1"/>
      <c r="N410" s="1"/>
      <c r="O410" s="1"/>
      <c r="P410" s="1"/>
      <c r="Q410" s="1"/>
      <c r="R410" s="3"/>
      <c r="S410" s="3"/>
      <c r="T410" s="3"/>
      <c r="U410" s="3"/>
      <c r="V410" s="3"/>
      <c r="W410" s="3"/>
      <c r="X410" s="3"/>
      <c r="Y410" s="3"/>
      <c r="Z410" s="3"/>
      <c r="AA410" s="3"/>
      <c r="AB410" s="3"/>
      <c r="AC410" s="3"/>
      <c r="AD410" s="3"/>
      <c r="AE410" s="3"/>
      <c r="AF410" s="3"/>
      <c r="AG410" s="3"/>
      <c r="AH410" s="3"/>
      <c r="AI410" s="3"/>
      <c r="AJ410" s="3"/>
      <c r="AK410" s="3"/>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row>
    <row r="411" spans="1:62">
      <c r="A411" s="1"/>
      <c r="B411" s="1"/>
      <c r="C411" s="1"/>
      <c r="D411" s="1"/>
      <c r="E411" s="1"/>
      <c r="F411" s="1"/>
      <c r="G411" s="1"/>
      <c r="L411" s="1"/>
      <c r="M411" s="1"/>
      <c r="N411" s="1"/>
      <c r="O411" s="1"/>
      <c r="P411" s="1"/>
      <c r="Q411" s="1"/>
      <c r="R411" s="3"/>
      <c r="S411" s="3"/>
      <c r="T411" s="3"/>
      <c r="U411" s="3"/>
      <c r="V411" s="3"/>
      <c r="W411" s="3"/>
      <c r="X411" s="3"/>
      <c r="Y411" s="3"/>
      <c r="Z411" s="3"/>
      <c r="AA411" s="3"/>
      <c r="AB411" s="3"/>
      <c r="AC411" s="3"/>
      <c r="AD411" s="3"/>
      <c r="AE411" s="3"/>
      <c r="AF411" s="3"/>
      <c r="AG411" s="3"/>
      <c r="AH411" s="3"/>
      <c r="AI411" s="3"/>
      <c r="AJ411" s="3"/>
      <c r="AK411" s="3"/>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row>
    <row r="412" spans="1:62">
      <c r="A412" s="1"/>
      <c r="B412" s="1"/>
      <c r="C412" s="1"/>
      <c r="D412" s="1"/>
      <c r="E412" s="1"/>
      <c r="F412" s="1"/>
      <c r="G412" s="1"/>
      <c r="L412" s="1"/>
      <c r="M412" s="1"/>
      <c r="N412" s="1"/>
      <c r="O412" s="1"/>
      <c r="P412" s="1"/>
      <c r="Q412" s="1"/>
      <c r="R412" s="3"/>
      <c r="S412" s="3"/>
      <c r="T412" s="3"/>
      <c r="U412" s="3"/>
      <c r="V412" s="3"/>
      <c r="W412" s="3"/>
      <c r="X412" s="3"/>
      <c r="Y412" s="3"/>
      <c r="Z412" s="3"/>
      <c r="AA412" s="3"/>
      <c r="AB412" s="3"/>
      <c r="AC412" s="3"/>
      <c r="AD412" s="3"/>
      <c r="AE412" s="3"/>
      <c r="AF412" s="3"/>
      <c r="AG412" s="3"/>
      <c r="AH412" s="3"/>
      <c r="AI412" s="3"/>
      <c r="AJ412" s="3"/>
      <c r="AK412" s="3"/>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row>
    <row r="413" spans="1:62">
      <c r="A413" s="1"/>
      <c r="B413" s="1"/>
      <c r="C413" s="1"/>
      <c r="D413" s="1"/>
      <c r="E413" s="1"/>
      <c r="F413" s="1"/>
      <c r="G413" s="1"/>
      <c r="L413" s="1"/>
      <c r="M413" s="1"/>
      <c r="N413" s="1"/>
      <c r="O413" s="1"/>
      <c r="P413" s="1"/>
      <c r="Q413" s="1"/>
      <c r="R413" s="3"/>
      <c r="S413" s="3"/>
      <c r="T413" s="3"/>
      <c r="U413" s="3"/>
      <c r="V413" s="3"/>
      <c r="W413" s="3"/>
      <c r="X413" s="3"/>
      <c r="Y413" s="3"/>
      <c r="Z413" s="3"/>
      <c r="AA413" s="3"/>
      <c r="AB413" s="3"/>
      <c r="AC413" s="3"/>
      <c r="AD413" s="3"/>
      <c r="AE413" s="3"/>
      <c r="AF413" s="3"/>
      <c r="AG413" s="3"/>
      <c r="AH413" s="3"/>
      <c r="AI413" s="3"/>
      <c r="AJ413" s="3"/>
      <c r="AK413" s="3"/>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row>
    <row r="414" spans="1:62">
      <c r="A414" s="1"/>
      <c r="B414" s="1"/>
      <c r="C414" s="1"/>
      <c r="D414" s="1"/>
      <c r="E414" s="1"/>
      <c r="F414" s="1"/>
      <c r="G414" s="1"/>
      <c r="L414" s="1"/>
      <c r="M414" s="1"/>
      <c r="N414" s="1"/>
      <c r="O414" s="1"/>
      <c r="P414" s="1"/>
      <c r="Q414" s="1"/>
      <c r="R414" s="3"/>
      <c r="S414" s="3"/>
      <c r="T414" s="3"/>
      <c r="U414" s="3"/>
      <c r="V414" s="3"/>
      <c r="W414" s="3"/>
      <c r="X414" s="3"/>
      <c r="Y414" s="3"/>
      <c r="Z414" s="3"/>
      <c r="AA414" s="3"/>
      <c r="AB414" s="3"/>
      <c r="AC414" s="3"/>
      <c r="AD414" s="3"/>
      <c r="AE414" s="3"/>
      <c r="AF414" s="3"/>
      <c r="AG414" s="3"/>
      <c r="AH414" s="3"/>
      <c r="AI414" s="3"/>
      <c r="AJ414" s="3"/>
      <c r="AK414" s="3"/>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row>
    <row r="415" spans="1:62">
      <c r="A415" s="1"/>
      <c r="B415" s="1"/>
      <c r="C415" s="1"/>
      <c r="D415" s="1"/>
      <c r="E415" s="1"/>
      <c r="F415" s="1"/>
      <c r="G415" s="1"/>
      <c r="L415" s="1"/>
      <c r="M415" s="1"/>
      <c r="N415" s="1"/>
      <c r="O415" s="1"/>
      <c r="P415" s="1"/>
      <c r="Q415" s="1"/>
      <c r="R415" s="3"/>
      <c r="S415" s="3"/>
      <c r="T415" s="3"/>
      <c r="U415" s="3"/>
      <c r="V415" s="3"/>
      <c r="W415" s="3"/>
      <c r="X415" s="3"/>
      <c r="Y415" s="3"/>
      <c r="Z415" s="3"/>
      <c r="AA415" s="3"/>
      <c r="AB415" s="3"/>
      <c r="AC415" s="3"/>
      <c r="AD415" s="3"/>
      <c r="AE415" s="3"/>
      <c r="AF415" s="3"/>
      <c r="AG415" s="3"/>
      <c r="AH415" s="3"/>
      <c r="AI415" s="3"/>
      <c r="AJ415" s="3"/>
      <c r="AK415" s="3"/>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row>
    <row r="416" spans="1:62">
      <c r="A416" s="1"/>
      <c r="B416" s="1"/>
      <c r="C416" s="1"/>
      <c r="D416" s="1"/>
      <c r="E416" s="1"/>
      <c r="F416" s="1"/>
      <c r="G416" s="1"/>
      <c r="L416" s="1"/>
      <c r="M416" s="1"/>
      <c r="N416" s="1"/>
      <c r="O416" s="1"/>
      <c r="P416" s="1"/>
      <c r="Q416" s="1"/>
      <c r="R416" s="3"/>
      <c r="S416" s="3"/>
      <c r="T416" s="3"/>
      <c r="U416" s="3"/>
      <c r="V416" s="3"/>
      <c r="W416" s="3"/>
      <c r="X416" s="3"/>
      <c r="Y416" s="3"/>
      <c r="Z416" s="3"/>
      <c r="AA416" s="3"/>
      <c r="AB416" s="3"/>
      <c r="AC416" s="3"/>
      <c r="AD416" s="3"/>
      <c r="AE416" s="3"/>
      <c r="AF416" s="3"/>
      <c r="AG416" s="3"/>
      <c r="AH416" s="3"/>
      <c r="AI416" s="3"/>
      <c r="AJ416" s="3"/>
      <c r="AK416" s="3"/>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row>
    <row r="417" spans="1:62">
      <c r="A417" s="1"/>
      <c r="B417" s="1"/>
      <c r="C417" s="1"/>
      <c r="D417" s="1"/>
      <c r="E417" s="1"/>
      <c r="F417" s="1"/>
      <c r="G417" s="1"/>
      <c r="L417" s="1"/>
      <c r="M417" s="1"/>
      <c r="N417" s="1"/>
      <c r="O417" s="1"/>
      <c r="P417" s="1"/>
      <c r="Q417" s="1"/>
      <c r="R417" s="3"/>
      <c r="S417" s="3"/>
      <c r="T417" s="3"/>
      <c r="U417" s="3"/>
      <c r="V417" s="3"/>
      <c r="W417" s="3"/>
      <c r="X417" s="3"/>
      <c r="Y417" s="3"/>
      <c r="Z417" s="3"/>
      <c r="AA417" s="3"/>
      <c r="AB417" s="3"/>
      <c r="AC417" s="3"/>
      <c r="AD417" s="3"/>
      <c r="AE417" s="3"/>
      <c r="AF417" s="3"/>
      <c r="AG417" s="3"/>
      <c r="AH417" s="3"/>
      <c r="AI417" s="3"/>
      <c r="AJ417" s="3"/>
      <c r="AK417" s="3"/>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row>
    <row r="418" spans="1:62">
      <c r="A418" s="1"/>
      <c r="B418" s="1"/>
      <c r="C418" s="1"/>
      <c r="D418" s="1"/>
      <c r="E418" s="1"/>
      <c r="F418" s="1"/>
      <c r="G418" s="1"/>
      <c r="L418" s="1"/>
      <c r="M418" s="1"/>
      <c r="N418" s="1"/>
      <c r="O418" s="1"/>
      <c r="P418" s="1"/>
      <c r="Q418" s="1"/>
      <c r="R418" s="3"/>
      <c r="S418" s="3"/>
      <c r="T418" s="3"/>
      <c r="U418" s="3"/>
      <c r="V418" s="3"/>
      <c r="W418" s="3"/>
      <c r="X418" s="3"/>
      <c r="Y418" s="3"/>
      <c r="Z418" s="3"/>
      <c r="AA418" s="3"/>
      <c r="AB418" s="3"/>
      <c r="AC418" s="3"/>
      <c r="AD418" s="3"/>
      <c r="AE418" s="3"/>
      <c r="AF418" s="3"/>
      <c r="AG418" s="3"/>
      <c r="AH418" s="3"/>
      <c r="AI418" s="3"/>
      <c r="AJ418" s="3"/>
      <c r="AK418" s="3"/>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row>
    <row r="419" spans="1:62">
      <c r="A419" s="1"/>
      <c r="B419" s="1"/>
      <c r="C419" s="1"/>
      <c r="D419" s="1"/>
      <c r="E419" s="1"/>
      <c r="F419" s="1"/>
      <c r="G419" s="1"/>
      <c r="L419" s="1"/>
      <c r="M419" s="1"/>
      <c r="N419" s="1"/>
      <c r="O419" s="1"/>
      <c r="P419" s="1"/>
      <c r="Q419" s="1"/>
      <c r="R419" s="3"/>
      <c r="S419" s="3"/>
      <c r="T419" s="3"/>
      <c r="U419" s="3"/>
      <c r="V419" s="3"/>
      <c r="W419" s="3"/>
      <c r="X419" s="3"/>
      <c r="Y419" s="3"/>
      <c r="Z419" s="3"/>
      <c r="AA419" s="3"/>
      <c r="AB419" s="3"/>
      <c r="AC419" s="3"/>
      <c r="AD419" s="3"/>
      <c r="AE419" s="3"/>
      <c r="AF419" s="3"/>
      <c r="AG419" s="3"/>
      <c r="AH419" s="3"/>
      <c r="AI419" s="3"/>
      <c r="AJ419" s="3"/>
      <c r="AK419" s="3"/>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row>
    <row r="420" spans="1:62">
      <c r="A420" s="1"/>
      <c r="B420" s="1"/>
      <c r="C420" s="1"/>
      <c r="D420" s="1"/>
      <c r="E420" s="1"/>
      <c r="F420" s="1"/>
      <c r="G420" s="1"/>
      <c r="L420" s="1"/>
      <c r="M420" s="1"/>
      <c r="N420" s="1"/>
      <c r="O420" s="1"/>
      <c r="P420" s="1"/>
      <c r="Q420" s="1"/>
      <c r="R420" s="3"/>
      <c r="S420" s="3"/>
      <c r="T420" s="3"/>
      <c r="U420" s="3"/>
      <c r="V420" s="3"/>
      <c r="W420" s="3"/>
      <c r="X420" s="3"/>
      <c r="Y420" s="3"/>
      <c r="Z420" s="3"/>
      <c r="AA420" s="3"/>
      <c r="AB420" s="3"/>
      <c r="AC420" s="3"/>
      <c r="AD420" s="3"/>
      <c r="AE420" s="3"/>
      <c r="AF420" s="3"/>
      <c r="AG420" s="3"/>
      <c r="AH420" s="3"/>
      <c r="AI420" s="3"/>
      <c r="AJ420" s="3"/>
      <c r="AK420" s="3"/>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row>
    <row r="421" spans="1:62">
      <c r="A421" s="1"/>
      <c r="B421" s="1"/>
      <c r="C421" s="1"/>
      <c r="D421" s="1"/>
      <c r="E421" s="1"/>
      <c r="F421" s="1"/>
      <c r="G421" s="1"/>
      <c r="L421" s="1"/>
      <c r="M421" s="1"/>
      <c r="N421" s="1"/>
      <c r="O421" s="1"/>
      <c r="P421" s="1"/>
      <c r="Q421" s="1"/>
      <c r="R421" s="3"/>
      <c r="S421" s="3"/>
      <c r="T421" s="3"/>
      <c r="U421" s="3"/>
      <c r="V421" s="3"/>
      <c r="W421" s="3"/>
      <c r="X421" s="3"/>
      <c r="Y421" s="3"/>
      <c r="Z421" s="3"/>
      <c r="AA421" s="3"/>
      <c r="AB421" s="3"/>
      <c r="AC421" s="3"/>
      <c r="AD421" s="3"/>
      <c r="AE421" s="3"/>
      <c r="AF421" s="3"/>
      <c r="AG421" s="3"/>
      <c r="AH421" s="3"/>
      <c r="AI421" s="3"/>
      <c r="AJ421" s="3"/>
      <c r="AK421" s="3"/>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row>
    <row r="422" spans="1:62">
      <c r="A422" s="1"/>
      <c r="B422" s="1"/>
      <c r="C422" s="1"/>
      <c r="D422" s="1"/>
      <c r="E422" s="1"/>
      <c r="F422" s="1"/>
      <c r="G422" s="1"/>
      <c r="L422" s="1"/>
      <c r="M422" s="1"/>
      <c r="N422" s="1"/>
      <c r="O422" s="1"/>
      <c r="P422" s="1"/>
      <c r="Q422" s="1"/>
      <c r="R422" s="3"/>
      <c r="S422" s="3"/>
      <c r="T422" s="3"/>
      <c r="U422" s="3"/>
      <c r="V422" s="3"/>
      <c r="W422" s="3"/>
      <c r="X422" s="3"/>
      <c r="Y422" s="3"/>
      <c r="Z422" s="3"/>
      <c r="AA422" s="3"/>
      <c r="AB422" s="3"/>
      <c r="AC422" s="3"/>
      <c r="AD422" s="3"/>
      <c r="AE422" s="3"/>
      <c r="AF422" s="3"/>
      <c r="AG422" s="3"/>
      <c r="AH422" s="3"/>
      <c r="AI422" s="3"/>
      <c r="AJ422" s="3"/>
      <c r="AK422" s="3"/>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row>
    <row r="423" spans="1:62">
      <c r="A423" s="1"/>
      <c r="B423" s="1"/>
      <c r="C423" s="1"/>
      <c r="D423" s="1"/>
      <c r="E423" s="1"/>
      <c r="F423" s="1"/>
      <c r="G423" s="1"/>
      <c r="L423" s="1"/>
      <c r="M423" s="1"/>
      <c r="N423" s="1"/>
      <c r="O423" s="1"/>
      <c r="P423" s="1"/>
      <c r="Q423" s="1"/>
      <c r="R423" s="3"/>
      <c r="S423" s="3"/>
      <c r="T423" s="3"/>
      <c r="U423" s="3"/>
      <c r="V423" s="3"/>
      <c r="W423" s="3"/>
      <c r="X423" s="3"/>
      <c r="Y423" s="3"/>
      <c r="Z423" s="3"/>
      <c r="AA423" s="3"/>
      <c r="AB423" s="3"/>
      <c r="AC423" s="3"/>
      <c r="AD423" s="3"/>
      <c r="AE423" s="3"/>
      <c r="AF423" s="3"/>
      <c r="AG423" s="3"/>
      <c r="AH423" s="3"/>
      <c r="AI423" s="3"/>
      <c r="AJ423" s="3"/>
      <c r="AK423" s="3"/>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row>
    <row r="424" spans="1:62">
      <c r="A424" s="1"/>
      <c r="B424" s="1"/>
      <c r="C424" s="1"/>
      <c r="D424" s="1"/>
      <c r="E424" s="1"/>
      <c r="F424" s="1"/>
      <c r="G424" s="1"/>
      <c r="L424" s="1"/>
      <c r="M424" s="1"/>
      <c r="N424" s="1"/>
      <c r="O424" s="1"/>
      <c r="P424" s="1"/>
      <c r="Q424" s="1"/>
      <c r="R424" s="3"/>
      <c r="S424" s="3"/>
      <c r="T424" s="3"/>
      <c r="U424" s="3"/>
      <c r="V424" s="3"/>
      <c r="W424" s="3"/>
      <c r="X424" s="3"/>
      <c r="Y424" s="3"/>
      <c r="Z424" s="3"/>
      <c r="AA424" s="3"/>
      <c r="AB424" s="3"/>
      <c r="AC424" s="3"/>
      <c r="AD424" s="3"/>
      <c r="AE424" s="3"/>
      <c r="AF424" s="3"/>
      <c r="AG424" s="3"/>
      <c r="AH424" s="3"/>
      <c r="AI424" s="3"/>
      <c r="AJ424" s="3"/>
      <c r="AK424" s="3"/>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row>
    <row r="425" spans="1:62">
      <c r="A425" s="1"/>
      <c r="B425" s="1"/>
      <c r="C425" s="1"/>
      <c r="D425" s="1"/>
      <c r="E425" s="1"/>
      <c r="F425" s="1"/>
      <c r="G425" s="1"/>
      <c r="L425" s="1"/>
      <c r="M425" s="1"/>
      <c r="N425" s="1"/>
      <c r="O425" s="1"/>
      <c r="P425" s="1"/>
      <c r="Q425" s="1"/>
      <c r="R425" s="3"/>
      <c r="S425" s="3"/>
      <c r="T425" s="3"/>
      <c r="U425" s="3"/>
      <c r="V425" s="3"/>
      <c r="W425" s="3"/>
      <c r="X425" s="3"/>
      <c r="Y425" s="3"/>
      <c r="Z425" s="3"/>
      <c r="AA425" s="3"/>
      <c r="AB425" s="3"/>
      <c r="AC425" s="3"/>
      <c r="AD425" s="3"/>
      <c r="AE425" s="3"/>
      <c r="AF425" s="3"/>
      <c r="AG425" s="3"/>
      <c r="AH425" s="3"/>
      <c r="AI425" s="3"/>
      <c r="AJ425" s="3"/>
      <c r="AK425" s="3"/>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row>
    <row r="426" spans="1:62">
      <c r="A426" s="1"/>
      <c r="B426" s="1"/>
      <c r="C426" s="1"/>
      <c r="D426" s="1"/>
      <c r="E426" s="1"/>
      <c r="F426" s="1"/>
      <c r="G426" s="1"/>
      <c r="L426" s="1"/>
      <c r="M426" s="1"/>
      <c r="N426" s="1"/>
      <c r="O426" s="1"/>
      <c r="P426" s="1"/>
      <c r="Q426" s="1"/>
      <c r="R426" s="3"/>
      <c r="S426" s="3"/>
      <c r="T426" s="3"/>
      <c r="U426" s="3"/>
      <c r="V426" s="3"/>
      <c r="W426" s="3"/>
      <c r="X426" s="3"/>
      <c r="Y426" s="3"/>
      <c r="Z426" s="3"/>
      <c r="AA426" s="3"/>
      <c r="AB426" s="3"/>
      <c r="AC426" s="3"/>
      <c r="AD426" s="3"/>
      <c r="AE426" s="3"/>
      <c r="AF426" s="3"/>
      <c r="AG426" s="3"/>
      <c r="AH426" s="3"/>
      <c r="AI426" s="3"/>
      <c r="AJ426" s="3"/>
      <c r="AK426" s="3"/>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row>
    <row r="427" spans="1:62">
      <c r="A427" s="1"/>
      <c r="B427" s="1"/>
      <c r="C427" s="1"/>
      <c r="D427" s="1"/>
      <c r="E427" s="1"/>
      <c r="F427" s="1"/>
      <c r="G427" s="1"/>
      <c r="L427" s="1"/>
      <c r="M427" s="1"/>
      <c r="N427" s="1"/>
      <c r="O427" s="1"/>
      <c r="P427" s="1"/>
      <c r="Q427" s="1"/>
      <c r="R427" s="3"/>
      <c r="S427" s="3"/>
      <c r="T427" s="3"/>
      <c r="U427" s="3"/>
      <c r="V427" s="3"/>
      <c r="W427" s="3"/>
      <c r="X427" s="3"/>
      <c r="Y427" s="3"/>
      <c r="Z427" s="3"/>
      <c r="AA427" s="3"/>
      <c r="AB427" s="3"/>
      <c r="AC427" s="3"/>
      <c r="AD427" s="3"/>
      <c r="AE427" s="3"/>
      <c r="AF427" s="3"/>
      <c r="AG427" s="3"/>
      <c r="AH427" s="3"/>
      <c r="AI427" s="3"/>
      <c r="AJ427" s="3"/>
      <c r="AK427" s="3"/>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row>
    <row r="428" spans="1:62">
      <c r="A428" s="1"/>
      <c r="B428" s="1"/>
      <c r="C428" s="1"/>
      <c r="D428" s="1"/>
      <c r="E428" s="1"/>
      <c r="F428" s="1"/>
      <c r="G428" s="1"/>
      <c r="L428" s="1"/>
      <c r="M428" s="1"/>
      <c r="N428" s="1"/>
      <c r="O428" s="1"/>
      <c r="P428" s="1"/>
      <c r="Q428" s="1"/>
      <c r="R428" s="3"/>
      <c r="S428" s="3"/>
      <c r="T428" s="3"/>
      <c r="U428" s="3"/>
      <c r="V428" s="3"/>
      <c r="W428" s="3"/>
      <c r="X428" s="3"/>
      <c r="Y428" s="3"/>
      <c r="Z428" s="3"/>
      <c r="AA428" s="3"/>
      <c r="AB428" s="3"/>
      <c r="AC428" s="3"/>
      <c r="AD428" s="3"/>
      <c r="AE428" s="3"/>
      <c r="AF428" s="3"/>
      <c r="AG428" s="3"/>
      <c r="AH428" s="3"/>
      <c r="AI428" s="3"/>
      <c r="AJ428" s="3"/>
      <c r="AK428" s="3"/>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row>
    <row r="429" spans="1:62">
      <c r="A429" s="1"/>
      <c r="B429" s="1"/>
      <c r="C429" s="1"/>
      <c r="D429" s="1"/>
      <c r="E429" s="1"/>
      <c r="F429" s="1"/>
      <c r="G429" s="1"/>
      <c r="L429" s="1"/>
      <c r="M429" s="1"/>
      <c r="N429" s="1"/>
      <c r="O429" s="1"/>
      <c r="P429" s="1"/>
      <c r="Q429" s="1"/>
      <c r="R429" s="3"/>
      <c r="S429" s="3"/>
      <c r="T429" s="3"/>
      <c r="U429" s="3"/>
      <c r="V429" s="3"/>
      <c r="W429" s="3"/>
      <c r="X429" s="3"/>
      <c r="Y429" s="3"/>
      <c r="Z429" s="3"/>
      <c r="AA429" s="3"/>
      <c r="AB429" s="3"/>
      <c r="AC429" s="3"/>
      <c r="AD429" s="3"/>
      <c r="AE429" s="3"/>
      <c r="AF429" s="3"/>
      <c r="AG429" s="3"/>
      <c r="AH429" s="3"/>
      <c r="AI429" s="3"/>
      <c r="AJ429" s="3"/>
      <c r="AK429" s="3"/>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row>
    <row r="430" spans="1:62">
      <c r="A430" s="1"/>
      <c r="B430" s="1"/>
      <c r="C430" s="1"/>
      <c r="D430" s="1"/>
      <c r="E430" s="1"/>
      <c r="F430" s="1"/>
      <c r="G430" s="1"/>
      <c r="L430" s="1"/>
      <c r="M430" s="1"/>
      <c r="N430" s="1"/>
      <c r="O430" s="1"/>
      <c r="P430" s="1"/>
      <c r="Q430" s="1"/>
      <c r="R430" s="3"/>
      <c r="S430" s="3"/>
      <c r="T430" s="3"/>
      <c r="U430" s="3"/>
      <c r="V430" s="3"/>
      <c r="W430" s="3"/>
      <c r="X430" s="3"/>
      <c r="Y430" s="3"/>
      <c r="Z430" s="3"/>
      <c r="AA430" s="3"/>
      <c r="AB430" s="3"/>
      <c r="AC430" s="3"/>
      <c r="AD430" s="3"/>
      <c r="AE430" s="3"/>
      <c r="AF430" s="3"/>
      <c r="AG430" s="3"/>
      <c r="AH430" s="3"/>
      <c r="AI430" s="3"/>
      <c r="AJ430" s="3"/>
      <c r="AK430" s="3"/>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row>
    <row r="431" spans="1:62">
      <c r="A431" s="1"/>
      <c r="B431" s="1"/>
      <c r="C431" s="1"/>
      <c r="D431" s="1"/>
      <c r="E431" s="1"/>
      <c r="F431" s="1"/>
      <c r="G431" s="1"/>
      <c r="L431" s="1"/>
      <c r="M431" s="1"/>
      <c r="N431" s="1"/>
      <c r="O431" s="1"/>
      <c r="P431" s="1"/>
      <c r="Q431" s="1"/>
      <c r="R431" s="3"/>
      <c r="S431" s="3"/>
      <c r="T431" s="3"/>
      <c r="U431" s="3"/>
      <c r="V431" s="3"/>
      <c r="W431" s="3"/>
      <c r="X431" s="3"/>
      <c r="Y431" s="3"/>
      <c r="Z431" s="3"/>
      <c r="AA431" s="3"/>
      <c r="AB431" s="3"/>
      <c r="AC431" s="3"/>
      <c r="AD431" s="3"/>
      <c r="AE431" s="3"/>
      <c r="AF431" s="3"/>
      <c r="AG431" s="3"/>
      <c r="AH431" s="3"/>
      <c r="AI431" s="3"/>
      <c r="AJ431" s="3"/>
      <c r="AK431" s="3"/>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row>
    <row r="432" spans="1:62">
      <c r="A432" s="1"/>
      <c r="B432" s="1"/>
      <c r="C432" s="1"/>
      <c r="D432" s="1"/>
      <c r="E432" s="1"/>
      <c r="F432" s="1"/>
      <c r="G432" s="1"/>
      <c r="L432" s="1"/>
      <c r="M432" s="1"/>
      <c r="N432" s="1"/>
      <c r="O432" s="1"/>
      <c r="P432" s="1"/>
      <c r="Q432" s="1"/>
      <c r="R432" s="3"/>
      <c r="S432" s="3"/>
      <c r="T432" s="3"/>
      <c r="U432" s="3"/>
      <c r="V432" s="3"/>
      <c r="W432" s="3"/>
      <c r="X432" s="3"/>
      <c r="Y432" s="3"/>
      <c r="Z432" s="3"/>
      <c r="AA432" s="3"/>
      <c r="AB432" s="3"/>
      <c r="AC432" s="3"/>
      <c r="AD432" s="3"/>
      <c r="AE432" s="3"/>
      <c r="AF432" s="3"/>
      <c r="AG432" s="3"/>
      <c r="AH432" s="3"/>
      <c r="AI432" s="3"/>
      <c r="AJ432" s="3"/>
      <c r="AK432" s="3"/>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row>
    <row r="433" spans="1:62">
      <c r="A433" s="1"/>
      <c r="B433" s="1"/>
      <c r="C433" s="1"/>
      <c r="D433" s="1"/>
      <c r="E433" s="1"/>
      <c r="F433" s="1"/>
      <c r="G433" s="1"/>
      <c r="L433" s="1"/>
      <c r="M433" s="1"/>
      <c r="N433" s="1"/>
      <c r="O433" s="1"/>
      <c r="P433" s="1"/>
      <c r="Q433" s="1"/>
      <c r="R433" s="3"/>
      <c r="S433" s="3"/>
      <c r="T433" s="3"/>
      <c r="U433" s="3"/>
      <c r="V433" s="3"/>
      <c r="W433" s="3"/>
      <c r="X433" s="3"/>
      <c r="Y433" s="3"/>
      <c r="Z433" s="3"/>
      <c r="AA433" s="3"/>
      <c r="AB433" s="3"/>
      <c r="AC433" s="3"/>
      <c r="AD433" s="3"/>
      <c r="AE433" s="3"/>
      <c r="AF433" s="3"/>
      <c r="AG433" s="3"/>
      <c r="AH433" s="3"/>
      <c r="AI433" s="3"/>
      <c r="AJ433" s="3"/>
      <c r="AK433" s="3"/>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row>
    <row r="434" spans="1:62">
      <c r="A434" s="1"/>
      <c r="B434" s="1"/>
      <c r="C434" s="1"/>
      <c r="D434" s="1"/>
      <c r="E434" s="1"/>
      <c r="F434" s="1"/>
      <c r="G434" s="1"/>
      <c r="L434" s="1"/>
      <c r="M434" s="1"/>
      <c r="N434" s="1"/>
      <c r="O434" s="1"/>
      <c r="P434" s="1"/>
      <c r="Q434" s="1"/>
      <c r="R434" s="3"/>
      <c r="S434" s="3"/>
      <c r="T434" s="3"/>
      <c r="U434" s="3"/>
      <c r="V434" s="3"/>
      <c r="W434" s="3"/>
      <c r="X434" s="3"/>
      <c r="Y434" s="3"/>
      <c r="Z434" s="3"/>
      <c r="AA434" s="3"/>
      <c r="AB434" s="3"/>
      <c r="AC434" s="3"/>
      <c r="AD434" s="3"/>
      <c r="AE434" s="3"/>
      <c r="AF434" s="3"/>
      <c r="AG434" s="3"/>
      <c r="AH434" s="3"/>
      <c r="AI434" s="3"/>
      <c r="AJ434" s="3"/>
      <c r="AK434" s="3"/>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row>
    <row r="435" spans="1:62">
      <c r="A435" s="1"/>
      <c r="B435" s="1"/>
      <c r="C435" s="1"/>
      <c r="D435" s="1"/>
      <c r="E435" s="1"/>
      <c r="F435" s="1"/>
      <c r="G435" s="1"/>
      <c r="L435" s="1"/>
      <c r="M435" s="1"/>
      <c r="N435" s="1"/>
      <c r="O435" s="1"/>
      <c r="P435" s="1"/>
      <c r="Q435" s="1"/>
      <c r="R435" s="3"/>
      <c r="S435" s="3"/>
      <c r="T435" s="3"/>
      <c r="U435" s="3"/>
      <c r="V435" s="3"/>
      <c r="W435" s="3"/>
      <c r="X435" s="3"/>
      <c r="Y435" s="3"/>
      <c r="Z435" s="3"/>
      <c r="AA435" s="3"/>
      <c r="AB435" s="3"/>
      <c r="AC435" s="3"/>
      <c r="AD435" s="3"/>
      <c r="AE435" s="3"/>
      <c r="AF435" s="3"/>
      <c r="AG435" s="3"/>
      <c r="AH435" s="3"/>
      <c r="AI435" s="3"/>
      <c r="AJ435" s="3"/>
      <c r="AK435" s="3"/>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row>
    <row r="436" spans="1:62">
      <c r="A436" s="1"/>
      <c r="B436" s="1"/>
      <c r="C436" s="1"/>
      <c r="D436" s="1"/>
      <c r="E436" s="1"/>
      <c r="F436" s="1"/>
      <c r="G436" s="1"/>
      <c r="L436" s="1"/>
      <c r="M436" s="1"/>
      <c r="N436" s="1"/>
      <c r="O436" s="1"/>
      <c r="P436" s="1"/>
      <c r="Q436" s="1"/>
      <c r="R436" s="3"/>
      <c r="S436" s="3"/>
      <c r="T436" s="3"/>
      <c r="U436" s="3"/>
      <c r="V436" s="3"/>
      <c r="W436" s="3"/>
      <c r="X436" s="3"/>
      <c r="Y436" s="3"/>
      <c r="Z436" s="3"/>
      <c r="AA436" s="3"/>
      <c r="AB436" s="3"/>
      <c r="AC436" s="3"/>
      <c r="AD436" s="3"/>
      <c r="AE436" s="3"/>
      <c r="AF436" s="3"/>
      <c r="AG436" s="3"/>
      <c r="AH436" s="3"/>
      <c r="AI436" s="3"/>
      <c r="AJ436" s="3"/>
      <c r="AK436" s="3"/>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row>
    <row r="437" spans="1:62">
      <c r="A437" s="1"/>
      <c r="B437" s="1"/>
      <c r="C437" s="1"/>
      <c r="D437" s="1"/>
      <c r="E437" s="1"/>
      <c r="F437" s="1"/>
      <c r="G437" s="1"/>
      <c r="L437" s="1"/>
      <c r="M437" s="1"/>
      <c r="N437" s="1"/>
      <c r="O437" s="1"/>
      <c r="P437" s="1"/>
      <c r="Q437" s="1"/>
      <c r="R437" s="3"/>
      <c r="S437" s="3"/>
      <c r="T437" s="3"/>
      <c r="U437" s="3"/>
      <c r="V437" s="3"/>
      <c r="W437" s="3"/>
      <c r="X437" s="3"/>
      <c r="Y437" s="3"/>
      <c r="Z437" s="3"/>
      <c r="AA437" s="3"/>
      <c r="AB437" s="3"/>
      <c r="AC437" s="3"/>
      <c r="AD437" s="3"/>
      <c r="AE437" s="3"/>
      <c r="AF437" s="3"/>
      <c r="AG437" s="3"/>
      <c r="AH437" s="3"/>
      <c r="AI437" s="3"/>
      <c r="AJ437" s="3"/>
      <c r="AK437" s="3"/>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row>
    <row r="438" spans="1:62">
      <c r="A438" s="1"/>
      <c r="B438" s="1"/>
      <c r="C438" s="1"/>
      <c r="D438" s="1"/>
      <c r="E438" s="1"/>
      <c r="F438" s="1"/>
      <c r="G438" s="1"/>
      <c r="L438" s="1"/>
      <c r="M438" s="1"/>
      <c r="N438" s="1"/>
      <c r="O438" s="1"/>
      <c r="P438" s="1"/>
      <c r="Q438" s="1"/>
      <c r="R438" s="3"/>
      <c r="S438" s="3"/>
      <c r="T438" s="3"/>
      <c r="U438" s="3"/>
      <c r="V438" s="3"/>
      <c r="W438" s="3"/>
      <c r="X438" s="3"/>
      <c r="Y438" s="3"/>
      <c r="Z438" s="3"/>
      <c r="AA438" s="3"/>
      <c r="AB438" s="3"/>
      <c r="AC438" s="3"/>
      <c r="AD438" s="3"/>
      <c r="AE438" s="3"/>
      <c r="AF438" s="3"/>
      <c r="AG438" s="3"/>
      <c r="AH438" s="3"/>
      <c r="AI438" s="3"/>
      <c r="AJ438" s="3"/>
      <c r="AK438" s="3"/>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row>
    <row r="439" spans="1:62">
      <c r="A439" s="1"/>
      <c r="B439" s="1"/>
      <c r="C439" s="1"/>
      <c r="D439" s="1"/>
      <c r="E439" s="1"/>
      <c r="F439" s="1"/>
      <c r="G439" s="1"/>
      <c r="L439" s="1"/>
      <c r="M439" s="1"/>
      <c r="N439" s="1"/>
      <c r="O439" s="1"/>
      <c r="P439" s="1"/>
      <c r="Q439" s="1"/>
      <c r="R439" s="3"/>
      <c r="S439" s="3"/>
      <c r="T439" s="3"/>
      <c r="U439" s="3"/>
      <c r="V439" s="3"/>
      <c r="W439" s="3"/>
      <c r="X439" s="3"/>
      <c r="Y439" s="3"/>
      <c r="Z439" s="3"/>
      <c r="AA439" s="3"/>
      <c r="AB439" s="3"/>
      <c r="AC439" s="3"/>
      <c r="AD439" s="3"/>
      <c r="AE439" s="3"/>
      <c r="AF439" s="3"/>
      <c r="AG439" s="3"/>
      <c r="AH439" s="3"/>
      <c r="AI439" s="3"/>
      <c r="AJ439" s="3"/>
      <c r="AK439" s="3"/>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row>
    <row r="440" spans="1:62">
      <c r="A440" s="1"/>
      <c r="B440" s="1"/>
      <c r="C440" s="1"/>
      <c r="D440" s="1"/>
      <c r="E440" s="1"/>
      <c r="F440" s="1"/>
      <c r="G440" s="1"/>
      <c r="L440" s="1"/>
      <c r="M440" s="1"/>
      <c r="N440" s="1"/>
      <c r="O440" s="1"/>
      <c r="P440" s="1"/>
      <c r="Q440" s="1"/>
      <c r="R440" s="3"/>
      <c r="S440" s="3"/>
      <c r="T440" s="3"/>
      <c r="U440" s="3"/>
      <c r="V440" s="3"/>
      <c r="W440" s="3"/>
      <c r="X440" s="3"/>
      <c r="Y440" s="3"/>
      <c r="Z440" s="3"/>
      <c r="AA440" s="3"/>
      <c r="AB440" s="3"/>
      <c r="AC440" s="3"/>
      <c r="AD440" s="3"/>
      <c r="AE440" s="3"/>
      <c r="AF440" s="3"/>
      <c r="AG440" s="3"/>
      <c r="AH440" s="3"/>
      <c r="AI440" s="3"/>
      <c r="AJ440" s="3"/>
      <c r="AK440" s="3"/>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row>
    <row r="441" spans="1:62">
      <c r="A441" s="1"/>
      <c r="B441" s="1"/>
      <c r="C441" s="1"/>
      <c r="D441" s="1"/>
      <c r="E441" s="1"/>
      <c r="F441" s="1"/>
      <c r="G441" s="1"/>
      <c r="L441" s="1"/>
      <c r="M441" s="1"/>
      <c r="N441" s="1"/>
      <c r="O441" s="1"/>
      <c r="P441" s="1"/>
      <c r="Q441" s="1"/>
      <c r="R441" s="3"/>
      <c r="S441" s="3"/>
      <c r="T441" s="3"/>
      <c r="U441" s="3"/>
      <c r="V441" s="3"/>
      <c r="W441" s="3"/>
      <c r="X441" s="3"/>
      <c r="Y441" s="3"/>
      <c r="Z441" s="3"/>
      <c r="AA441" s="3"/>
      <c r="AB441" s="3"/>
      <c r="AC441" s="3"/>
      <c r="AD441" s="3"/>
      <c r="AE441" s="3"/>
      <c r="AF441" s="3"/>
      <c r="AG441" s="3"/>
      <c r="AH441" s="3"/>
      <c r="AI441" s="3"/>
      <c r="AJ441" s="3"/>
      <c r="AK441" s="3"/>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row>
    <row r="442" spans="1:62">
      <c r="A442" s="1"/>
      <c r="B442" s="1"/>
      <c r="C442" s="1"/>
      <c r="D442" s="1"/>
      <c r="E442" s="1"/>
      <c r="F442" s="1"/>
      <c r="G442" s="1"/>
      <c r="L442" s="1"/>
      <c r="M442" s="1"/>
      <c r="N442" s="1"/>
      <c r="O442" s="1"/>
      <c r="P442" s="1"/>
      <c r="Q442" s="1"/>
      <c r="R442" s="3"/>
      <c r="S442" s="3"/>
      <c r="T442" s="3"/>
      <c r="U442" s="3"/>
      <c r="V442" s="3"/>
      <c r="W442" s="3"/>
      <c r="X442" s="3"/>
      <c r="Y442" s="3"/>
      <c r="Z442" s="3"/>
      <c r="AA442" s="3"/>
      <c r="AB442" s="3"/>
      <c r="AC442" s="3"/>
      <c r="AD442" s="3"/>
      <c r="AE442" s="3"/>
      <c r="AF442" s="3"/>
      <c r="AG442" s="3"/>
      <c r="AH442" s="3"/>
      <c r="AI442" s="3"/>
      <c r="AJ442" s="3"/>
      <c r="AK442" s="3"/>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row>
    <row r="443" spans="1:62">
      <c r="A443" s="1"/>
      <c r="B443" s="1"/>
      <c r="C443" s="1"/>
      <c r="D443" s="1"/>
      <c r="E443" s="1"/>
      <c r="F443" s="1"/>
      <c r="G443" s="1"/>
      <c r="L443" s="1"/>
      <c r="M443" s="1"/>
      <c r="N443" s="1"/>
      <c r="O443" s="1"/>
      <c r="P443" s="1"/>
      <c r="Q443" s="1"/>
      <c r="R443" s="3"/>
      <c r="S443" s="3"/>
      <c r="T443" s="3"/>
      <c r="U443" s="3"/>
      <c r="V443" s="3"/>
      <c r="W443" s="3"/>
      <c r="X443" s="3"/>
      <c r="Y443" s="3"/>
      <c r="Z443" s="3"/>
      <c r="AA443" s="3"/>
      <c r="AB443" s="3"/>
      <c r="AC443" s="3"/>
      <c r="AD443" s="3"/>
      <c r="AE443" s="3"/>
      <c r="AF443" s="3"/>
      <c r="AG443" s="3"/>
      <c r="AH443" s="3"/>
      <c r="AI443" s="3"/>
      <c r="AJ443" s="3"/>
      <c r="AK443" s="3"/>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row>
    <row r="444" spans="1:62">
      <c r="A444" s="1"/>
      <c r="B444" s="1"/>
      <c r="C444" s="1"/>
      <c r="D444" s="1"/>
      <c r="E444" s="1"/>
      <c r="F444" s="1"/>
      <c r="G444" s="1"/>
      <c r="L444" s="1"/>
      <c r="M444" s="1"/>
      <c r="N444" s="1"/>
      <c r="O444" s="1"/>
      <c r="P444" s="1"/>
      <c r="Q444" s="1"/>
      <c r="R444" s="3"/>
      <c r="S444" s="3"/>
      <c r="T444" s="3"/>
      <c r="U444" s="3"/>
      <c r="V444" s="3"/>
      <c r="W444" s="3"/>
      <c r="X444" s="3"/>
      <c r="Y444" s="3"/>
      <c r="Z444" s="3"/>
      <c r="AA444" s="3"/>
      <c r="AB444" s="3"/>
      <c r="AC444" s="3"/>
      <c r="AD444" s="3"/>
      <c r="AE444" s="3"/>
      <c r="AF444" s="3"/>
      <c r="AG444" s="3"/>
      <c r="AH444" s="3"/>
      <c r="AI444" s="3"/>
      <c r="AJ444" s="3"/>
      <c r="AK444" s="3"/>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row>
    <row r="445" spans="1:62">
      <c r="A445" s="1"/>
      <c r="B445" s="1"/>
      <c r="C445" s="1"/>
      <c r="D445" s="1"/>
      <c r="E445" s="1"/>
      <c r="F445" s="1"/>
      <c r="G445" s="1"/>
      <c r="L445" s="1"/>
      <c r="M445" s="1"/>
      <c r="N445" s="1"/>
      <c r="O445" s="1"/>
      <c r="P445" s="1"/>
      <c r="Q445" s="1"/>
      <c r="R445" s="3"/>
      <c r="S445" s="3"/>
      <c r="T445" s="3"/>
      <c r="U445" s="3"/>
      <c r="V445" s="3"/>
      <c r="W445" s="3"/>
      <c r="X445" s="3"/>
      <c r="Y445" s="3"/>
      <c r="Z445" s="3"/>
      <c r="AA445" s="3"/>
      <c r="AB445" s="3"/>
      <c r="AC445" s="3"/>
      <c r="AD445" s="3"/>
      <c r="AE445" s="3"/>
      <c r="AF445" s="3"/>
      <c r="AG445" s="3"/>
      <c r="AH445" s="3"/>
      <c r="AI445" s="3"/>
      <c r="AJ445" s="3"/>
      <c r="AK445" s="3"/>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row>
    <row r="446" spans="1:62">
      <c r="A446" s="1"/>
      <c r="B446" s="1"/>
      <c r="C446" s="1"/>
      <c r="D446" s="1"/>
      <c r="E446" s="1"/>
      <c r="F446" s="1"/>
      <c r="G446" s="1"/>
      <c r="L446" s="1"/>
      <c r="M446" s="1"/>
      <c r="N446" s="1"/>
      <c r="O446" s="1"/>
      <c r="P446" s="1"/>
      <c r="Q446" s="1"/>
      <c r="R446" s="3"/>
      <c r="S446" s="3"/>
      <c r="T446" s="3"/>
      <c r="U446" s="3"/>
      <c r="V446" s="3"/>
      <c r="W446" s="3"/>
      <c r="X446" s="3"/>
      <c r="Y446" s="3"/>
      <c r="Z446" s="3"/>
      <c r="AA446" s="3"/>
      <c r="AB446" s="3"/>
      <c r="AC446" s="3"/>
      <c r="AD446" s="3"/>
      <c r="AE446" s="3"/>
      <c r="AF446" s="3"/>
      <c r="AG446" s="3"/>
      <c r="AH446" s="3"/>
      <c r="AI446" s="3"/>
      <c r="AJ446" s="3"/>
      <c r="AK446" s="3"/>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row>
    <row r="447" spans="1:62">
      <c r="A447" s="1"/>
      <c r="B447" s="1"/>
      <c r="C447" s="1"/>
      <c r="D447" s="1"/>
      <c r="E447" s="1"/>
      <c r="F447" s="1"/>
      <c r="G447" s="1"/>
      <c r="L447" s="1"/>
      <c r="M447" s="1"/>
      <c r="N447" s="1"/>
      <c r="O447" s="1"/>
      <c r="P447" s="1"/>
      <c r="Q447" s="1"/>
      <c r="R447" s="3"/>
      <c r="S447" s="3"/>
      <c r="T447" s="3"/>
      <c r="U447" s="3"/>
      <c r="V447" s="3"/>
      <c r="W447" s="3"/>
      <c r="X447" s="3"/>
      <c r="Y447" s="3"/>
      <c r="Z447" s="3"/>
      <c r="AA447" s="3"/>
      <c r="AB447" s="3"/>
      <c r="AC447" s="3"/>
      <c r="AD447" s="3"/>
      <c r="AE447" s="3"/>
      <c r="AF447" s="3"/>
      <c r="AG447" s="3"/>
      <c r="AH447" s="3"/>
      <c r="AI447" s="3"/>
      <c r="AJ447" s="3"/>
      <c r="AK447" s="3"/>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row>
    <row r="448" spans="1:62">
      <c r="A448" s="1"/>
      <c r="B448" s="1"/>
      <c r="C448" s="1"/>
      <c r="D448" s="1"/>
      <c r="E448" s="1"/>
      <c r="F448" s="1"/>
      <c r="G448" s="1"/>
      <c r="L448" s="1"/>
      <c r="M448" s="1"/>
      <c r="N448" s="1"/>
      <c r="O448" s="1"/>
      <c r="P448" s="1"/>
      <c r="Q448" s="1"/>
      <c r="R448" s="3"/>
      <c r="S448" s="3"/>
      <c r="T448" s="3"/>
      <c r="U448" s="3"/>
      <c r="V448" s="3"/>
      <c r="W448" s="3"/>
      <c r="X448" s="3"/>
      <c r="Y448" s="3"/>
      <c r="Z448" s="3"/>
      <c r="AA448" s="3"/>
      <c r="AB448" s="3"/>
      <c r="AC448" s="3"/>
      <c r="AD448" s="3"/>
      <c r="AE448" s="3"/>
      <c r="AF448" s="3"/>
      <c r="AG448" s="3"/>
      <c r="AH448" s="3"/>
      <c r="AI448" s="3"/>
      <c r="AJ448" s="3"/>
      <c r="AK448" s="3"/>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row>
    <row r="449" spans="1:62">
      <c r="A449" s="1"/>
      <c r="B449" s="1"/>
      <c r="C449" s="1"/>
      <c r="D449" s="1"/>
      <c r="E449" s="1"/>
      <c r="F449" s="1"/>
      <c r="G449" s="1"/>
      <c r="L449" s="1"/>
      <c r="M449" s="1"/>
      <c r="N449" s="1"/>
      <c r="O449" s="1"/>
      <c r="P449" s="1"/>
      <c r="Q449" s="1"/>
      <c r="R449" s="3"/>
      <c r="S449" s="3"/>
      <c r="T449" s="3"/>
      <c r="U449" s="3"/>
      <c r="V449" s="3"/>
      <c r="W449" s="3"/>
      <c r="X449" s="3"/>
      <c r="Y449" s="3"/>
      <c r="Z449" s="3"/>
      <c r="AA449" s="3"/>
      <c r="AB449" s="3"/>
      <c r="AC449" s="3"/>
      <c r="AD449" s="3"/>
      <c r="AE449" s="3"/>
      <c r="AF449" s="3"/>
      <c r="AG449" s="3"/>
      <c r="AH449" s="3"/>
      <c r="AI449" s="3"/>
      <c r="AJ449" s="3"/>
      <c r="AK449" s="3"/>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row>
    <row r="450" spans="1:62">
      <c r="A450" s="1"/>
      <c r="B450" s="1"/>
      <c r="C450" s="1"/>
      <c r="D450" s="1"/>
      <c r="E450" s="1"/>
      <c r="F450" s="1"/>
      <c r="G450" s="1"/>
      <c r="L450" s="1"/>
      <c r="M450" s="1"/>
      <c r="N450" s="1"/>
      <c r="O450" s="1"/>
      <c r="P450" s="1"/>
      <c r="Q450" s="1"/>
      <c r="R450" s="3"/>
      <c r="S450" s="3"/>
      <c r="T450" s="3"/>
      <c r="U450" s="3"/>
      <c r="V450" s="3"/>
      <c r="W450" s="3"/>
      <c r="X450" s="3"/>
      <c r="Y450" s="3"/>
      <c r="Z450" s="3"/>
      <c r="AA450" s="3"/>
      <c r="AB450" s="3"/>
      <c r="AC450" s="3"/>
      <c r="AD450" s="3"/>
      <c r="AE450" s="3"/>
      <c r="AF450" s="3"/>
      <c r="AG450" s="3"/>
      <c r="AH450" s="3"/>
      <c r="AI450" s="3"/>
      <c r="AJ450" s="3"/>
      <c r="AK450" s="3"/>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row>
    <row r="451" spans="1:62">
      <c r="A451" s="1"/>
      <c r="B451" s="1"/>
      <c r="C451" s="1"/>
      <c r="D451" s="1"/>
      <c r="E451" s="1"/>
      <c r="F451" s="1"/>
      <c r="G451" s="1"/>
      <c r="L451" s="1"/>
      <c r="M451" s="1"/>
      <c r="N451" s="1"/>
      <c r="O451" s="1"/>
      <c r="P451" s="1"/>
      <c r="Q451" s="1"/>
      <c r="R451" s="3"/>
      <c r="S451" s="3"/>
      <c r="T451" s="3"/>
      <c r="U451" s="3"/>
      <c r="V451" s="3"/>
      <c r="W451" s="3"/>
      <c r="X451" s="3"/>
      <c r="Y451" s="3"/>
      <c r="Z451" s="3"/>
      <c r="AA451" s="3"/>
      <c r="AB451" s="3"/>
      <c r="AC451" s="3"/>
      <c r="AD451" s="3"/>
      <c r="AE451" s="3"/>
      <c r="AF451" s="3"/>
      <c r="AG451" s="3"/>
      <c r="AH451" s="3"/>
      <c r="AI451" s="3"/>
      <c r="AJ451" s="3"/>
      <c r="AK451" s="3"/>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row>
    <row r="452" spans="1:62">
      <c r="A452" s="1"/>
      <c r="B452" s="1"/>
      <c r="C452" s="1"/>
      <c r="D452" s="1"/>
      <c r="E452" s="1"/>
      <c r="F452" s="1"/>
      <c r="G452" s="1"/>
      <c r="L452" s="1"/>
      <c r="M452" s="1"/>
      <c r="N452" s="1"/>
      <c r="O452" s="1"/>
      <c r="P452" s="1"/>
      <c r="Q452" s="1"/>
      <c r="R452" s="3"/>
      <c r="S452" s="3"/>
      <c r="T452" s="3"/>
      <c r="U452" s="3"/>
      <c r="V452" s="3"/>
      <c r="W452" s="3"/>
      <c r="X452" s="3"/>
      <c r="Y452" s="3"/>
      <c r="Z452" s="3"/>
      <c r="AA452" s="3"/>
      <c r="AB452" s="3"/>
      <c r="AC452" s="3"/>
      <c r="AD452" s="3"/>
      <c r="AE452" s="3"/>
      <c r="AF452" s="3"/>
      <c r="AG452" s="3"/>
      <c r="AH452" s="3"/>
      <c r="AI452" s="3"/>
      <c r="AJ452" s="3"/>
      <c r="AK452" s="3"/>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row>
    <row r="453" spans="1:62">
      <c r="A453" s="1"/>
      <c r="B453" s="1"/>
      <c r="C453" s="1"/>
      <c r="D453" s="1"/>
      <c r="E453" s="1"/>
      <c r="F453" s="1"/>
      <c r="G453" s="1"/>
      <c r="L453" s="1"/>
      <c r="M453" s="1"/>
      <c r="N453" s="1"/>
      <c r="O453" s="1"/>
      <c r="P453" s="1"/>
      <c r="Q453" s="1"/>
      <c r="R453" s="3"/>
      <c r="S453" s="3"/>
      <c r="T453" s="3"/>
      <c r="U453" s="3"/>
      <c r="V453" s="3"/>
      <c r="W453" s="3"/>
      <c r="X453" s="3"/>
      <c r="Y453" s="3"/>
      <c r="Z453" s="3"/>
      <c r="AA453" s="3"/>
      <c r="AB453" s="3"/>
      <c r="AC453" s="3"/>
      <c r="AD453" s="3"/>
      <c r="AE453" s="3"/>
      <c r="AF453" s="3"/>
      <c r="AG453" s="3"/>
      <c r="AH453" s="3"/>
      <c r="AI453" s="3"/>
      <c r="AJ453" s="3"/>
      <c r="AK453" s="3"/>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row>
    <row r="454" spans="1:62">
      <c r="A454" s="1"/>
      <c r="B454" s="1"/>
      <c r="C454" s="1"/>
      <c r="D454" s="1"/>
      <c r="E454" s="1"/>
      <c r="F454" s="1"/>
      <c r="G454" s="1"/>
      <c r="L454" s="1"/>
      <c r="M454" s="1"/>
      <c r="N454" s="1"/>
      <c r="O454" s="1"/>
      <c r="P454" s="1"/>
      <c r="Q454" s="1"/>
      <c r="R454" s="3"/>
      <c r="S454" s="3"/>
      <c r="T454" s="3"/>
      <c r="U454" s="3"/>
      <c r="V454" s="3"/>
      <c r="W454" s="3"/>
      <c r="X454" s="3"/>
      <c r="Y454" s="3"/>
      <c r="Z454" s="3"/>
      <c r="AA454" s="3"/>
      <c r="AB454" s="3"/>
      <c r="AC454" s="3"/>
      <c r="AD454" s="3"/>
      <c r="AE454" s="3"/>
      <c r="AF454" s="3"/>
      <c r="AG454" s="3"/>
      <c r="AH454" s="3"/>
      <c r="AI454" s="3"/>
      <c r="AJ454" s="3"/>
      <c r="AK454" s="3"/>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row>
    <row r="455" spans="1:62">
      <c r="A455" s="1"/>
      <c r="B455" s="1"/>
      <c r="C455" s="1"/>
      <c r="D455" s="1"/>
      <c r="E455" s="1"/>
      <c r="F455" s="1"/>
      <c r="G455" s="1"/>
      <c r="L455" s="1"/>
      <c r="M455" s="1"/>
      <c r="N455" s="1"/>
      <c r="O455" s="1"/>
      <c r="P455" s="1"/>
      <c r="Q455" s="1"/>
      <c r="R455" s="3"/>
      <c r="S455" s="3"/>
      <c r="T455" s="3"/>
      <c r="U455" s="3"/>
      <c r="V455" s="3"/>
      <c r="W455" s="3"/>
      <c r="X455" s="3"/>
      <c r="Y455" s="3"/>
      <c r="Z455" s="3"/>
      <c r="AA455" s="3"/>
      <c r="AB455" s="3"/>
      <c r="AC455" s="3"/>
      <c r="AD455" s="3"/>
      <c r="AE455" s="3"/>
      <c r="AF455" s="3"/>
      <c r="AG455" s="3"/>
      <c r="AH455" s="3"/>
      <c r="AI455" s="3"/>
      <c r="AJ455" s="3"/>
      <c r="AK455" s="3"/>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row>
    <row r="456" spans="1:62">
      <c r="A456" s="1"/>
      <c r="B456" s="1"/>
      <c r="C456" s="1"/>
      <c r="D456" s="1"/>
      <c r="E456" s="1"/>
      <c r="F456" s="1"/>
      <c r="G456" s="1"/>
      <c r="L456" s="1"/>
      <c r="M456" s="1"/>
      <c r="N456" s="1"/>
      <c r="O456" s="1"/>
      <c r="P456" s="1"/>
      <c r="Q456" s="1"/>
      <c r="R456" s="3"/>
      <c r="S456" s="3"/>
      <c r="T456" s="3"/>
      <c r="U456" s="3"/>
      <c r="V456" s="3"/>
      <c r="W456" s="3"/>
      <c r="X456" s="3"/>
      <c r="Y456" s="3"/>
      <c r="Z456" s="3"/>
      <c r="AA456" s="3"/>
      <c r="AB456" s="3"/>
      <c r="AC456" s="3"/>
      <c r="AD456" s="3"/>
      <c r="AE456" s="3"/>
      <c r="AF456" s="3"/>
      <c r="AG456" s="3"/>
      <c r="AH456" s="3"/>
      <c r="AI456" s="3"/>
      <c r="AJ456" s="3"/>
      <c r="AK456" s="3"/>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row>
    <row r="457" spans="1:62">
      <c r="A457" s="1"/>
      <c r="B457" s="1"/>
      <c r="C457" s="1"/>
      <c r="D457" s="1"/>
      <c r="E457" s="1"/>
      <c r="F457" s="1"/>
      <c r="G457" s="1"/>
      <c r="L457" s="1"/>
      <c r="M457" s="1"/>
      <c r="N457" s="1"/>
      <c r="O457" s="1"/>
      <c r="P457" s="1"/>
      <c r="Q457" s="1"/>
      <c r="R457" s="3"/>
      <c r="S457" s="3"/>
      <c r="T457" s="3"/>
      <c r="U457" s="3"/>
      <c r="V457" s="3"/>
      <c r="W457" s="3"/>
      <c r="X457" s="3"/>
      <c r="Y457" s="3"/>
      <c r="Z457" s="3"/>
      <c r="AA457" s="3"/>
      <c r="AB457" s="3"/>
      <c r="AC457" s="3"/>
      <c r="AD457" s="3"/>
      <c r="AE457" s="3"/>
      <c r="AF457" s="3"/>
      <c r="AG457" s="3"/>
      <c r="AH457" s="3"/>
      <c r="AI457" s="3"/>
      <c r="AJ457" s="3"/>
      <c r="AK457" s="3"/>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row>
    <row r="458" spans="1:62">
      <c r="A458" s="1"/>
      <c r="B458" s="1"/>
      <c r="C458" s="1"/>
      <c r="D458" s="1"/>
      <c r="E458" s="1"/>
      <c r="F458" s="1"/>
      <c r="G458" s="1"/>
      <c r="L458" s="1"/>
      <c r="M458" s="1"/>
      <c r="N458" s="1"/>
      <c r="O458" s="1"/>
      <c r="P458" s="1"/>
      <c r="Q458" s="1"/>
      <c r="R458" s="3"/>
      <c r="S458" s="3"/>
      <c r="T458" s="3"/>
      <c r="U458" s="3"/>
      <c r="V458" s="3"/>
      <c r="W458" s="3"/>
      <c r="X458" s="3"/>
      <c r="Y458" s="3"/>
      <c r="Z458" s="3"/>
      <c r="AA458" s="3"/>
      <c r="AB458" s="3"/>
      <c r="AC458" s="3"/>
      <c r="AD458" s="3"/>
      <c r="AE458" s="3"/>
      <c r="AF458" s="3"/>
      <c r="AG458" s="3"/>
      <c r="AH458" s="3"/>
      <c r="AI458" s="3"/>
      <c r="AJ458" s="3"/>
      <c r="AK458" s="3"/>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row>
    <row r="459" spans="1:62">
      <c r="A459" s="1"/>
      <c r="B459" s="1"/>
      <c r="C459" s="1"/>
      <c r="D459" s="1"/>
      <c r="E459" s="1"/>
      <c r="F459" s="1"/>
      <c r="G459" s="1"/>
      <c r="L459" s="1"/>
      <c r="M459" s="1"/>
      <c r="N459" s="1"/>
      <c r="O459" s="1"/>
      <c r="P459" s="1"/>
      <c r="Q459" s="1"/>
      <c r="R459" s="3"/>
      <c r="S459" s="3"/>
      <c r="T459" s="3"/>
      <c r="U459" s="3"/>
      <c r="V459" s="3"/>
      <c r="W459" s="3"/>
      <c r="X459" s="3"/>
      <c r="Y459" s="3"/>
      <c r="Z459" s="3"/>
      <c r="AA459" s="3"/>
      <c r="AB459" s="3"/>
      <c r="AC459" s="3"/>
      <c r="AD459" s="3"/>
      <c r="AE459" s="3"/>
      <c r="AF459" s="3"/>
      <c r="AG459" s="3"/>
      <c r="AH459" s="3"/>
      <c r="AI459" s="3"/>
      <c r="AJ459" s="3"/>
      <c r="AK459" s="3"/>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row>
    <row r="460" spans="1:62">
      <c r="A460" s="1"/>
      <c r="B460" s="1"/>
      <c r="C460" s="1"/>
      <c r="D460" s="1"/>
      <c r="E460" s="1"/>
      <c r="F460" s="1"/>
      <c r="G460" s="1"/>
      <c r="L460" s="1"/>
      <c r="M460" s="1"/>
      <c r="N460" s="1"/>
      <c r="O460" s="1"/>
      <c r="P460" s="1"/>
      <c r="Q460" s="1"/>
      <c r="R460" s="3"/>
      <c r="S460" s="3"/>
      <c r="T460" s="3"/>
      <c r="U460" s="3"/>
      <c r="V460" s="3"/>
      <c r="W460" s="3"/>
      <c r="X460" s="3"/>
      <c r="Y460" s="3"/>
      <c r="Z460" s="3"/>
      <c r="AA460" s="3"/>
      <c r="AB460" s="3"/>
      <c r="AC460" s="3"/>
      <c r="AD460" s="3"/>
      <c r="AE460" s="3"/>
      <c r="AF460" s="3"/>
      <c r="AG460" s="3"/>
      <c r="AH460" s="3"/>
      <c r="AI460" s="3"/>
      <c r="AJ460" s="3"/>
      <c r="AK460" s="3"/>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row>
    <row r="461" spans="1:62">
      <c r="A461" s="1"/>
      <c r="B461" s="1"/>
      <c r="C461" s="1"/>
      <c r="D461" s="1"/>
      <c r="E461" s="1"/>
      <c r="F461" s="1"/>
      <c r="G461" s="1"/>
      <c r="L461" s="1"/>
      <c r="M461" s="1"/>
      <c r="N461" s="1"/>
      <c r="O461" s="1"/>
      <c r="P461" s="1"/>
      <c r="Q461" s="1"/>
      <c r="R461" s="3"/>
      <c r="S461" s="3"/>
      <c r="T461" s="3"/>
      <c r="U461" s="3"/>
      <c r="V461" s="3"/>
      <c r="W461" s="3"/>
      <c r="X461" s="3"/>
      <c r="Y461" s="3"/>
      <c r="Z461" s="3"/>
      <c r="AA461" s="3"/>
      <c r="AB461" s="3"/>
      <c r="AC461" s="3"/>
      <c r="AD461" s="3"/>
      <c r="AE461" s="3"/>
      <c r="AF461" s="3"/>
      <c r="AG461" s="3"/>
      <c r="AH461" s="3"/>
      <c r="AI461" s="3"/>
      <c r="AJ461" s="3"/>
      <c r="AK461" s="3"/>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row>
    <row r="462" spans="1:62">
      <c r="A462" s="1"/>
      <c r="B462" s="1"/>
      <c r="C462" s="1"/>
      <c r="D462" s="1"/>
      <c r="E462" s="1"/>
      <c r="F462" s="1"/>
      <c r="G462" s="1"/>
      <c r="L462" s="1"/>
      <c r="M462" s="1"/>
      <c r="N462" s="1"/>
      <c r="O462" s="1"/>
      <c r="P462" s="1"/>
      <c r="Q462" s="1"/>
      <c r="R462" s="3"/>
      <c r="S462" s="3"/>
      <c r="T462" s="3"/>
      <c r="U462" s="3"/>
      <c r="V462" s="3"/>
      <c r="W462" s="3"/>
      <c r="X462" s="3"/>
      <c r="Y462" s="3"/>
      <c r="Z462" s="3"/>
      <c r="AA462" s="3"/>
      <c r="AB462" s="3"/>
      <c r="AC462" s="3"/>
      <c r="AD462" s="3"/>
      <c r="AE462" s="3"/>
      <c r="AF462" s="3"/>
      <c r="AG462" s="3"/>
      <c r="AH462" s="3"/>
      <c r="AI462" s="3"/>
      <c r="AJ462" s="3"/>
      <c r="AK462" s="3"/>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row>
    <row r="463" spans="1:62">
      <c r="A463" s="1"/>
      <c r="B463" s="1"/>
      <c r="C463" s="1"/>
      <c r="D463" s="1"/>
      <c r="E463" s="1"/>
      <c r="F463" s="1"/>
      <c r="G463" s="1"/>
      <c r="L463" s="1"/>
      <c r="M463" s="1"/>
      <c r="N463" s="1"/>
      <c r="O463" s="1"/>
      <c r="P463" s="1"/>
      <c r="Q463" s="1"/>
      <c r="R463" s="3"/>
      <c r="S463" s="3"/>
      <c r="T463" s="3"/>
      <c r="U463" s="3"/>
      <c r="V463" s="3"/>
      <c r="W463" s="3"/>
      <c r="X463" s="3"/>
      <c r="Y463" s="3"/>
      <c r="Z463" s="3"/>
      <c r="AA463" s="3"/>
      <c r="AB463" s="3"/>
      <c r="AC463" s="3"/>
      <c r="AD463" s="3"/>
      <c r="AE463" s="3"/>
      <c r="AF463" s="3"/>
      <c r="AG463" s="3"/>
      <c r="AH463" s="3"/>
      <c r="AI463" s="3"/>
      <c r="AJ463" s="3"/>
      <c r="AK463" s="3"/>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row>
    <row r="464" spans="1:62">
      <c r="A464" s="1"/>
      <c r="B464" s="1"/>
      <c r="C464" s="1"/>
      <c r="D464" s="1"/>
      <c r="E464" s="1"/>
      <c r="F464" s="1"/>
      <c r="G464" s="1"/>
      <c r="L464" s="1"/>
      <c r="M464" s="1"/>
      <c r="N464" s="1"/>
      <c r="O464" s="1"/>
      <c r="P464" s="1"/>
      <c r="Q464" s="1"/>
      <c r="R464" s="3"/>
      <c r="S464" s="3"/>
      <c r="T464" s="3"/>
      <c r="U464" s="3"/>
      <c r="V464" s="3"/>
      <c r="W464" s="3"/>
      <c r="X464" s="3"/>
      <c r="Y464" s="3"/>
      <c r="Z464" s="3"/>
      <c r="AA464" s="3"/>
      <c r="AB464" s="3"/>
      <c r="AC464" s="3"/>
      <c r="AD464" s="3"/>
      <c r="AE464" s="3"/>
      <c r="AF464" s="3"/>
      <c r="AG464" s="3"/>
      <c r="AH464" s="3"/>
      <c r="AI464" s="3"/>
      <c r="AJ464" s="3"/>
      <c r="AK464" s="3"/>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row>
    <row r="465" spans="1:62">
      <c r="A465" s="1"/>
      <c r="B465" s="1"/>
      <c r="C465" s="1"/>
      <c r="D465" s="1"/>
      <c r="E465" s="1"/>
      <c r="F465" s="1"/>
      <c r="G465" s="1"/>
      <c r="L465" s="1"/>
      <c r="M465" s="1"/>
      <c r="N465" s="1"/>
      <c r="O465" s="1"/>
      <c r="P465" s="1"/>
      <c r="Q465" s="1"/>
      <c r="R465" s="3"/>
      <c r="S465" s="3"/>
      <c r="T465" s="3"/>
      <c r="U465" s="3"/>
      <c r="V465" s="3"/>
      <c r="W465" s="3"/>
      <c r="X465" s="3"/>
      <c r="Y465" s="3"/>
      <c r="Z465" s="3"/>
      <c r="AA465" s="3"/>
      <c r="AB465" s="3"/>
      <c r="AC465" s="3"/>
      <c r="AD465" s="3"/>
      <c r="AE465" s="3"/>
      <c r="AF465" s="3"/>
      <c r="AG465" s="3"/>
      <c r="AH465" s="3"/>
      <c r="AI465" s="3"/>
      <c r="AJ465" s="3"/>
      <c r="AK465" s="3"/>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row>
    <row r="466" spans="1:62">
      <c r="A466" s="1"/>
      <c r="B466" s="1"/>
      <c r="C466" s="1"/>
      <c r="D466" s="1"/>
      <c r="E466" s="1"/>
      <c r="F466" s="1"/>
      <c r="G466" s="1"/>
      <c r="L466" s="1"/>
      <c r="M466" s="1"/>
      <c r="N466" s="1"/>
      <c r="O466" s="1"/>
      <c r="P466" s="1"/>
      <c r="Q466" s="1"/>
      <c r="R466" s="3"/>
      <c r="S466" s="3"/>
      <c r="T466" s="3"/>
      <c r="U466" s="3"/>
      <c r="V466" s="3"/>
      <c r="W466" s="3"/>
      <c r="X466" s="3"/>
      <c r="Y466" s="3"/>
      <c r="Z466" s="3"/>
      <c r="AA466" s="3"/>
      <c r="AB466" s="3"/>
      <c r="AC466" s="3"/>
      <c r="AD466" s="3"/>
      <c r="AE466" s="3"/>
      <c r="AF466" s="3"/>
      <c r="AG466" s="3"/>
      <c r="AH466" s="3"/>
      <c r="AI466" s="3"/>
      <c r="AJ466" s="3"/>
      <c r="AK466" s="3"/>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row>
    <row r="467" spans="1:62">
      <c r="A467" s="1"/>
      <c r="B467" s="1"/>
      <c r="C467" s="1"/>
      <c r="D467" s="1"/>
      <c r="E467" s="1"/>
      <c r="F467" s="1"/>
      <c r="G467" s="1"/>
      <c r="L467" s="1"/>
      <c r="M467" s="1"/>
      <c r="N467" s="1"/>
      <c r="O467" s="1"/>
      <c r="P467" s="1"/>
      <c r="Q467" s="1"/>
      <c r="R467" s="3"/>
      <c r="S467" s="3"/>
      <c r="T467" s="3"/>
      <c r="U467" s="3"/>
      <c r="V467" s="3"/>
      <c r="W467" s="3"/>
      <c r="X467" s="3"/>
      <c r="Y467" s="3"/>
      <c r="Z467" s="3"/>
      <c r="AA467" s="3"/>
      <c r="AB467" s="3"/>
      <c r="AC467" s="3"/>
      <c r="AD467" s="3"/>
      <c r="AE467" s="3"/>
      <c r="AF467" s="3"/>
      <c r="AG467" s="3"/>
      <c r="AH467" s="3"/>
      <c r="AI467" s="3"/>
      <c r="AJ467" s="3"/>
      <c r="AK467" s="3"/>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row>
    <row r="468" spans="1:62">
      <c r="A468" s="1"/>
      <c r="B468" s="1"/>
      <c r="C468" s="1"/>
      <c r="D468" s="1"/>
      <c r="E468" s="1"/>
      <c r="F468" s="1"/>
      <c r="G468" s="1"/>
      <c r="L468" s="1"/>
      <c r="M468" s="1"/>
      <c r="N468" s="1"/>
      <c r="O468" s="1"/>
      <c r="P468" s="1"/>
      <c r="Q468" s="1"/>
      <c r="R468" s="3"/>
      <c r="S468" s="3"/>
      <c r="T468" s="3"/>
      <c r="U468" s="3"/>
      <c r="V468" s="3"/>
      <c r="W468" s="3"/>
      <c r="X468" s="3"/>
      <c r="Y468" s="3"/>
      <c r="Z468" s="3"/>
      <c r="AA468" s="3"/>
      <c r="AB468" s="3"/>
      <c r="AC468" s="3"/>
      <c r="AD468" s="3"/>
      <c r="AE468" s="3"/>
      <c r="AF468" s="3"/>
      <c r="AG468" s="3"/>
      <c r="AH468" s="3"/>
      <c r="AI468" s="3"/>
      <c r="AJ468" s="3"/>
      <c r="AK468" s="3"/>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row>
    <row r="469" spans="1:62">
      <c r="A469" s="1"/>
      <c r="B469" s="1"/>
      <c r="C469" s="1"/>
      <c r="D469" s="1"/>
      <c r="E469" s="1"/>
      <c r="F469" s="1"/>
      <c r="G469" s="1"/>
      <c r="L469" s="1"/>
      <c r="M469" s="1"/>
      <c r="N469" s="1"/>
      <c r="O469" s="1"/>
      <c r="P469" s="1"/>
      <c r="Q469" s="1"/>
      <c r="R469" s="3"/>
      <c r="S469" s="3"/>
      <c r="T469" s="3"/>
      <c r="U469" s="3"/>
      <c r="V469" s="3"/>
      <c r="W469" s="3"/>
      <c r="X469" s="3"/>
      <c r="Y469" s="3"/>
      <c r="Z469" s="3"/>
      <c r="AA469" s="3"/>
      <c r="AB469" s="3"/>
      <c r="AC469" s="3"/>
      <c r="AD469" s="3"/>
      <c r="AE469" s="3"/>
      <c r="AF469" s="3"/>
      <c r="AG469" s="3"/>
      <c r="AH469" s="3"/>
      <c r="AI469" s="3"/>
      <c r="AJ469" s="3"/>
      <c r="AK469" s="3"/>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row>
    <row r="470" spans="1:62">
      <c r="A470" s="1"/>
      <c r="B470" s="1"/>
      <c r="C470" s="1"/>
      <c r="D470" s="1"/>
      <c r="E470" s="1"/>
      <c r="F470" s="1"/>
      <c r="G470" s="1"/>
      <c r="L470" s="1"/>
      <c r="M470" s="1"/>
      <c r="N470" s="1"/>
      <c r="O470" s="1"/>
      <c r="P470" s="1"/>
      <c r="Q470" s="1"/>
      <c r="R470" s="3"/>
      <c r="S470" s="3"/>
      <c r="T470" s="3"/>
      <c r="U470" s="3"/>
      <c r="V470" s="3"/>
      <c r="W470" s="3"/>
      <c r="X470" s="3"/>
      <c r="Y470" s="3"/>
      <c r="Z470" s="3"/>
      <c r="AA470" s="3"/>
      <c r="AB470" s="3"/>
      <c r="AC470" s="3"/>
      <c r="AD470" s="3"/>
      <c r="AE470" s="3"/>
      <c r="AF470" s="3"/>
      <c r="AG470" s="3"/>
      <c r="AH470" s="3"/>
      <c r="AI470" s="3"/>
      <c r="AJ470" s="3"/>
      <c r="AK470" s="3"/>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row>
    <row r="471" spans="1:62">
      <c r="A471" s="1"/>
      <c r="B471" s="1"/>
      <c r="C471" s="1"/>
      <c r="D471" s="1"/>
      <c r="E471" s="1"/>
      <c r="F471" s="1"/>
      <c r="G471" s="1"/>
      <c r="L471" s="1"/>
      <c r="M471" s="1"/>
      <c r="N471" s="1"/>
      <c r="O471" s="1"/>
      <c r="P471" s="1"/>
      <c r="Q471" s="1"/>
      <c r="R471" s="3"/>
      <c r="S471" s="3"/>
      <c r="T471" s="3"/>
      <c r="U471" s="3"/>
      <c r="V471" s="3"/>
      <c r="W471" s="3"/>
      <c r="X471" s="3"/>
      <c r="Y471" s="3"/>
      <c r="Z471" s="3"/>
      <c r="AA471" s="3"/>
      <c r="AB471" s="3"/>
      <c r="AC471" s="3"/>
      <c r="AD471" s="3"/>
      <c r="AE471" s="3"/>
      <c r="AF471" s="3"/>
      <c r="AG471" s="3"/>
      <c r="AH471" s="3"/>
      <c r="AI471" s="3"/>
      <c r="AJ471" s="3"/>
      <c r="AK471" s="3"/>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row>
    <row r="472" spans="1:62">
      <c r="A472" s="1"/>
      <c r="B472" s="1"/>
      <c r="C472" s="1"/>
      <c r="D472" s="1"/>
      <c r="E472" s="1"/>
      <c r="F472" s="1"/>
      <c r="G472" s="1"/>
      <c r="L472" s="1"/>
      <c r="M472" s="1"/>
      <c r="N472" s="1"/>
      <c r="O472" s="1"/>
      <c r="P472" s="1"/>
      <c r="Q472" s="1"/>
      <c r="R472" s="3"/>
      <c r="S472" s="3"/>
      <c r="T472" s="3"/>
      <c r="U472" s="3"/>
      <c r="V472" s="3"/>
      <c r="W472" s="3"/>
      <c r="X472" s="3"/>
      <c r="Y472" s="3"/>
      <c r="Z472" s="3"/>
      <c r="AA472" s="3"/>
      <c r="AB472" s="3"/>
      <c r="AC472" s="3"/>
      <c r="AD472" s="3"/>
      <c r="AE472" s="3"/>
      <c r="AF472" s="3"/>
      <c r="AG472" s="3"/>
      <c r="AH472" s="3"/>
      <c r="AI472" s="3"/>
      <c r="AJ472" s="3"/>
      <c r="AK472" s="3"/>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row>
    <row r="473" spans="1:62">
      <c r="A473" s="1"/>
      <c r="B473" s="1"/>
      <c r="C473" s="1"/>
      <c r="D473" s="1"/>
      <c r="E473" s="1"/>
      <c r="F473" s="1"/>
      <c r="G473" s="1"/>
      <c r="L473" s="1"/>
      <c r="M473" s="1"/>
      <c r="N473" s="1"/>
      <c r="O473" s="1"/>
      <c r="P473" s="1"/>
      <c r="Q473" s="1"/>
      <c r="R473" s="3"/>
      <c r="S473" s="3"/>
      <c r="T473" s="3"/>
      <c r="U473" s="3"/>
      <c r="V473" s="3"/>
      <c r="W473" s="3"/>
      <c r="X473" s="3"/>
      <c r="Y473" s="3"/>
      <c r="Z473" s="3"/>
      <c r="AA473" s="3"/>
      <c r="AB473" s="3"/>
      <c r="AC473" s="3"/>
      <c r="AD473" s="3"/>
      <c r="AE473" s="3"/>
      <c r="AF473" s="3"/>
      <c r="AG473" s="3"/>
      <c r="AH473" s="3"/>
      <c r="AI473" s="3"/>
      <c r="AJ473" s="3"/>
      <c r="AK473" s="3"/>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row>
    <row r="474" spans="1:62">
      <c r="A474" s="1"/>
      <c r="B474" s="1"/>
      <c r="C474" s="1"/>
      <c r="D474" s="1"/>
      <c r="E474" s="1"/>
      <c r="F474" s="1"/>
      <c r="G474" s="1"/>
      <c r="L474" s="1"/>
      <c r="M474" s="1"/>
      <c r="N474" s="1"/>
      <c r="O474" s="1"/>
      <c r="P474" s="1"/>
      <c r="Q474" s="1"/>
      <c r="R474" s="3"/>
      <c r="S474" s="3"/>
      <c r="T474" s="3"/>
      <c r="U474" s="3"/>
      <c r="V474" s="3"/>
      <c r="W474" s="3"/>
      <c r="X474" s="3"/>
      <c r="Y474" s="3"/>
      <c r="Z474" s="3"/>
      <c r="AA474" s="3"/>
      <c r="AB474" s="3"/>
      <c r="AC474" s="3"/>
      <c r="AD474" s="3"/>
      <c r="AE474" s="3"/>
      <c r="AF474" s="3"/>
      <c r="AG474" s="3"/>
      <c r="AH474" s="3"/>
      <c r="AI474" s="3"/>
      <c r="AJ474" s="3"/>
      <c r="AK474" s="3"/>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row>
    <row r="475" spans="1:62">
      <c r="A475" s="1"/>
      <c r="B475" s="1"/>
      <c r="C475" s="1"/>
      <c r="D475" s="1"/>
      <c r="E475" s="1"/>
      <c r="F475" s="1"/>
      <c r="G475" s="1"/>
      <c r="L475" s="1"/>
      <c r="M475" s="1"/>
      <c r="N475" s="1"/>
      <c r="O475" s="1"/>
      <c r="P475" s="1"/>
      <c r="Q475" s="1"/>
      <c r="R475" s="3"/>
      <c r="S475" s="3"/>
      <c r="T475" s="3"/>
      <c r="U475" s="3"/>
      <c r="V475" s="3"/>
      <c r="W475" s="3"/>
      <c r="X475" s="3"/>
      <c r="Y475" s="3"/>
      <c r="Z475" s="3"/>
      <c r="AA475" s="3"/>
      <c r="AB475" s="3"/>
      <c r="AC475" s="3"/>
      <c r="AD475" s="3"/>
      <c r="AE475" s="3"/>
      <c r="AF475" s="3"/>
      <c r="AG475" s="3"/>
      <c r="AH475" s="3"/>
      <c r="AI475" s="3"/>
      <c r="AJ475" s="3"/>
      <c r="AK475" s="3"/>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row>
    <row r="476" spans="1:62">
      <c r="A476" s="1"/>
      <c r="B476" s="1"/>
      <c r="C476" s="1"/>
      <c r="D476" s="1"/>
      <c r="E476" s="1"/>
      <c r="F476" s="1"/>
      <c r="G476" s="1"/>
      <c r="L476" s="1"/>
      <c r="M476" s="1"/>
      <c r="N476" s="1"/>
      <c r="O476" s="1"/>
      <c r="P476" s="1"/>
      <c r="Q476" s="1"/>
      <c r="R476" s="3"/>
      <c r="S476" s="3"/>
      <c r="T476" s="3"/>
      <c r="U476" s="3"/>
      <c r="V476" s="3"/>
      <c r="W476" s="3"/>
      <c r="X476" s="3"/>
      <c r="Y476" s="3"/>
      <c r="Z476" s="3"/>
      <c r="AA476" s="3"/>
      <c r="AB476" s="3"/>
      <c r="AC476" s="3"/>
      <c r="AD476" s="3"/>
      <c r="AE476" s="3"/>
      <c r="AF476" s="3"/>
      <c r="AG476" s="3"/>
      <c r="AH476" s="3"/>
      <c r="AI476" s="3"/>
      <c r="AJ476" s="3"/>
      <c r="AK476" s="3"/>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row>
    <row r="477" spans="1:62">
      <c r="A477" s="1"/>
      <c r="B477" s="1"/>
      <c r="C477" s="1"/>
      <c r="D477" s="1"/>
      <c r="E477" s="1"/>
      <c r="F477" s="1"/>
      <c r="G477" s="1"/>
      <c r="L477" s="1"/>
      <c r="M477" s="1"/>
      <c r="N477" s="1"/>
      <c r="O477" s="1"/>
      <c r="P477" s="1"/>
      <c r="Q477" s="1"/>
      <c r="R477" s="3"/>
      <c r="S477" s="3"/>
      <c r="T477" s="3"/>
      <c r="U477" s="3"/>
      <c r="V477" s="3"/>
      <c r="W477" s="3"/>
      <c r="X477" s="3"/>
      <c r="Y477" s="3"/>
      <c r="Z477" s="3"/>
      <c r="AA477" s="3"/>
      <c r="AB477" s="3"/>
      <c r="AC477" s="3"/>
      <c r="AD477" s="3"/>
      <c r="AE477" s="3"/>
      <c r="AF477" s="3"/>
      <c r="AG477" s="3"/>
      <c r="AH477" s="3"/>
      <c r="AI477" s="3"/>
      <c r="AJ477" s="3"/>
      <c r="AK477" s="3"/>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row>
    <row r="478" spans="1:62">
      <c r="A478" s="1"/>
      <c r="B478" s="1"/>
      <c r="C478" s="1"/>
      <c r="D478" s="1"/>
      <c r="E478" s="1"/>
      <c r="F478" s="1"/>
      <c r="G478" s="1"/>
      <c r="L478" s="1"/>
      <c r="M478" s="1"/>
      <c r="N478" s="1"/>
      <c r="O478" s="1"/>
      <c r="P478" s="1"/>
      <c r="Q478" s="1"/>
      <c r="R478" s="3"/>
      <c r="S478" s="3"/>
      <c r="T478" s="3"/>
      <c r="U478" s="3"/>
      <c r="V478" s="3"/>
      <c r="W478" s="3"/>
      <c r="X478" s="3"/>
      <c r="Y478" s="3"/>
      <c r="Z478" s="3"/>
      <c r="AA478" s="3"/>
      <c r="AB478" s="3"/>
      <c r="AC478" s="3"/>
      <c r="AD478" s="3"/>
      <c r="AE478" s="3"/>
      <c r="AF478" s="3"/>
      <c r="AG478" s="3"/>
      <c r="AH478" s="3"/>
      <c r="AI478" s="3"/>
      <c r="AJ478" s="3"/>
      <c r="AK478" s="3"/>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row>
    <row r="479" spans="1:62">
      <c r="A479" s="1"/>
      <c r="B479" s="1"/>
      <c r="C479" s="1"/>
      <c r="D479" s="1"/>
      <c r="E479" s="1"/>
      <c r="F479" s="1"/>
      <c r="G479" s="1"/>
      <c r="L479" s="1"/>
      <c r="M479" s="1"/>
      <c r="N479" s="1"/>
      <c r="O479" s="1"/>
      <c r="P479" s="1"/>
      <c r="Q479" s="1"/>
      <c r="R479" s="3"/>
      <c r="S479" s="3"/>
      <c r="T479" s="3"/>
      <c r="U479" s="3"/>
      <c r="V479" s="3"/>
      <c r="W479" s="3"/>
      <c r="X479" s="3"/>
      <c r="Y479" s="3"/>
      <c r="Z479" s="3"/>
      <c r="AA479" s="3"/>
      <c r="AB479" s="3"/>
      <c r="AC479" s="3"/>
      <c r="AD479" s="3"/>
      <c r="AE479" s="3"/>
      <c r="AF479" s="3"/>
      <c r="AG479" s="3"/>
      <c r="AH479" s="3"/>
      <c r="AI479" s="3"/>
      <c r="AJ479" s="3"/>
      <c r="AK479" s="3"/>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row>
    <row r="480" spans="1:62">
      <c r="A480" s="1"/>
      <c r="B480" s="1"/>
      <c r="C480" s="1"/>
      <c r="D480" s="1"/>
      <c r="E480" s="1"/>
      <c r="F480" s="1"/>
      <c r="G480" s="1"/>
      <c r="L480" s="1"/>
      <c r="M480" s="1"/>
      <c r="N480" s="1"/>
      <c r="O480" s="1"/>
      <c r="P480" s="1"/>
      <c r="Q480" s="1"/>
      <c r="R480" s="3"/>
      <c r="S480" s="3"/>
      <c r="T480" s="3"/>
      <c r="U480" s="3"/>
      <c r="V480" s="3"/>
      <c r="W480" s="3"/>
      <c r="X480" s="3"/>
      <c r="Y480" s="3"/>
      <c r="Z480" s="3"/>
      <c r="AA480" s="3"/>
      <c r="AB480" s="3"/>
      <c r="AC480" s="3"/>
      <c r="AD480" s="3"/>
      <c r="AE480" s="3"/>
      <c r="AF480" s="3"/>
      <c r="AG480" s="3"/>
      <c r="AH480" s="3"/>
      <c r="AI480" s="3"/>
      <c r="AJ480" s="3"/>
      <c r="AK480" s="3"/>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row>
    <row r="481" spans="1:62">
      <c r="A481" s="1"/>
      <c r="B481" s="1"/>
      <c r="C481" s="1"/>
      <c r="D481" s="1"/>
      <c r="E481" s="1"/>
      <c r="F481" s="1"/>
      <c r="G481" s="1"/>
      <c r="L481" s="1"/>
      <c r="M481" s="1"/>
      <c r="N481" s="1"/>
      <c r="O481" s="1"/>
      <c r="P481" s="1"/>
      <c r="Q481" s="1"/>
      <c r="R481" s="3"/>
      <c r="S481" s="3"/>
      <c r="T481" s="3"/>
      <c r="U481" s="3"/>
      <c r="V481" s="3"/>
      <c r="W481" s="3"/>
      <c r="X481" s="3"/>
      <c r="Y481" s="3"/>
      <c r="Z481" s="3"/>
      <c r="AA481" s="3"/>
      <c r="AB481" s="3"/>
      <c r="AC481" s="3"/>
      <c r="AD481" s="3"/>
      <c r="AE481" s="3"/>
      <c r="AF481" s="3"/>
      <c r="AG481" s="3"/>
      <c r="AH481" s="3"/>
      <c r="AI481" s="3"/>
      <c r="AJ481" s="3"/>
      <c r="AK481" s="3"/>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row>
    <row r="482" spans="1:62">
      <c r="A482" s="1"/>
      <c r="B482" s="1"/>
      <c r="C482" s="1"/>
      <c r="D482" s="1"/>
      <c r="E482" s="1"/>
      <c r="F482" s="1"/>
      <c r="G482" s="1"/>
      <c r="L482" s="1"/>
      <c r="M482" s="1"/>
      <c r="N482" s="1"/>
      <c r="O482" s="1"/>
      <c r="P482" s="1"/>
      <c r="Q482" s="1"/>
      <c r="R482" s="3"/>
      <c r="S482" s="3"/>
      <c r="T482" s="3"/>
      <c r="U482" s="3"/>
      <c r="V482" s="3"/>
      <c r="W482" s="3"/>
      <c r="X482" s="3"/>
      <c r="Y482" s="3"/>
      <c r="Z482" s="3"/>
      <c r="AA482" s="3"/>
      <c r="AB482" s="3"/>
      <c r="AC482" s="3"/>
      <c r="AD482" s="3"/>
      <c r="AE482" s="3"/>
      <c r="AF482" s="3"/>
      <c r="AG482" s="3"/>
      <c r="AH482" s="3"/>
      <c r="AI482" s="3"/>
      <c r="AJ482" s="3"/>
      <c r="AK482" s="3"/>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row>
    <row r="483" spans="1:62">
      <c r="A483" s="1"/>
      <c r="B483" s="1"/>
      <c r="C483" s="1"/>
      <c r="D483" s="1"/>
      <c r="E483" s="1"/>
      <c r="F483" s="1"/>
      <c r="G483" s="1"/>
      <c r="L483" s="1"/>
      <c r="M483" s="1"/>
      <c r="N483" s="1"/>
      <c r="O483" s="1"/>
      <c r="P483" s="1"/>
      <c r="Q483" s="1"/>
      <c r="R483" s="3"/>
      <c r="S483" s="3"/>
      <c r="T483" s="3"/>
      <c r="U483" s="3"/>
      <c r="V483" s="3"/>
      <c r="W483" s="3"/>
      <c r="X483" s="3"/>
      <c r="Y483" s="3"/>
      <c r="Z483" s="3"/>
      <c r="AA483" s="3"/>
      <c r="AB483" s="3"/>
      <c r="AC483" s="3"/>
      <c r="AD483" s="3"/>
      <c r="AE483" s="3"/>
      <c r="AF483" s="3"/>
      <c r="AG483" s="3"/>
      <c r="AH483" s="3"/>
      <c r="AI483" s="3"/>
      <c r="AJ483" s="3"/>
      <c r="AK483" s="3"/>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row>
    <row r="484" spans="1:62">
      <c r="L484" s="1"/>
      <c r="M484" s="1"/>
      <c r="N484" s="1"/>
      <c r="O484" s="1"/>
      <c r="P484" s="1"/>
      <c r="Q484" s="1"/>
      <c r="R484" s="3"/>
      <c r="S484" s="3"/>
      <c r="T484" s="3"/>
      <c r="U484" s="3"/>
      <c r="V484" s="3"/>
      <c r="W484" s="3"/>
      <c r="X484" s="3"/>
      <c r="Y484" s="3"/>
      <c r="Z484" s="3"/>
      <c r="AA484" s="3"/>
      <c r="AB484" s="3"/>
      <c r="AC484" s="3"/>
      <c r="AD484" s="3"/>
      <c r="AE484" s="3"/>
      <c r="AF484" s="3"/>
      <c r="AG484" s="3"/>
      <c r="AH484" s="3"/>
      <c r="AI484" s="3"/>
      <c r="AJ484" s="3"/>
      <c r="AK484" s="3"/>
      <c r="AL484" s="1"/>
      <c r="AM484" s="1"/>
    </row>
    <row r="485" spans="1:62">
      <c r="L485" s="1"/>
      <c r="M485" s="1"/>
      <c r="N485" s="1"/>
      <c r="O485" s="1"/>
      <c r="P485" s="1"/>
      <c r="Q485" s="1"/>
      <c r="R485" s="3"/>
      <c r="S485" s="3"/>
      <c r="T485" s="3"/>
      <c r="U485" s="3"/>
      <c r="V485" s="3"/>
      <c r="W485" s="3"/>
      <c r="X485" s="3"/>
      <c r="Y485" s="3"/>
      <c r="Z485" s="3"/>
      <c r="AA485" s="3"/>
      <c r="AB485" s="3"/>
      <c r="AC485" s="3"/>
      <c r="AD485" s="3"/>
      <c r="AE485" s="3"/>
      <c r="AF485" s="3"/>
      <c r="AG485" s="3"/>
      <c r="AH485" s="3"/>
      <c r="AI485" s="3"/>
      <c r="AJ485" s="3"/>
      <c r="AK485" s="3"/>
      <c r="AL485" s="1"/>
      <c r="AM485" s="1"/>
    </row>
    <row r="486" spans="1:62">
      <c r="L486" s="1"/>
      <c r="M486" s="1"/>
      <c r="N486" s="1"/>
      <c r="O486" s="1"/>
      <c r="P486" s="1"/>
      <c r="Q486" s="1"/>
      <c r="R486" s="3"/>
      <c r="S486" s="3"/>
      <c r="T486" s="3"/>
      <c r="U486" s="3"/>
      <c r="V486" s="3"/>
      <c r="W486" s="3"/>
      <c r="X486" s="3"/>
      <c r="Y486" s="3"/>
      <c r="Z486" s="3"/>
      <c r="AA486" s="3"/>
      <c r="AB486" s="3"/>
      <c r="AC486" s="3"/>
      <c r="AD486" s="3"/>
      <c r="AE486" s="3"/>
      <c r="AF486" s="3"/>
      <c r="AG486" s="3"/>
      <c r="AH486" s="3"/>
      <c r="AI486" s="3"/>
      <c r="AJ486" s="3"/>
      <c r="AK486" s="3"/>
      <c r="AL486" s="1"/>
      <c r="AM486" s="1"/>
    </row>
    <row r="487" spans="1:62">
      <c r="L487" s="1"/>
      <c r="M487" s="1"/>
      <c r="N487" s="1"/>
      <c r="O487" s="1"/>
      <c r="P487" s="1"/>
      <c r="Q487" s="1"/>
      <c r="R487" s="3"/>
      <c r="S487" s="3"/>
      <c r="T487" s="3"/>
      <c r="U487" s="3"/>
      <c r="V487" s="3"/>
      <c r="W487" s="3"/>
      <c r="X487" s="3"/>
      <c r="Y487" s="3"/>
      <c r="Z487" s="3"/>
      <c r="AA487" s="3"/>
      <c r="AB487" s="3"/>
      <c r="AC487" s="3"/>
      <c r="AD487" s="3"/>
      <c r="AE487" s="3"/>
      <c r="AF487" s="3"/>
      <c r="AG487" s="3"/>
      <c r="AH487" s="3"/>
      <c r="AI487" s="3"/>
      <c r="AJ487" s="3"/>
      <c r="AK487" s="3"/>
      <c r="AL487" s="1"/>
      <c r="AM487" s="1"/>
    </row>
    <row r="488" spans="1:62">
      <c r="L488" s="1"/>
      <c r="M488" s="1"/>
      <c r="N488" s="1"/>
      <c r="O488" s="1"/>
      <c r="P488" s="1"/>
      <c r="Q488" s="1"/>
      <c r="R488" s="3"/>
      <c r="S488" s="3"/>
      <c r="T488" s="3"/>
      <c r="U488" s="3"/>
      <c r="V488" s="3"/>
      <c r="W488" s="3"/>
      <c r="X488" s="3"/>
      <c r="Y488" s="3"/>
      <c r="Z488" s="3"/>
      <c r="AA488" s="3"/>
      <c r="AB488" s="3"/>
      <c r="AC488" s="3"/>
      <c r="AD488" s="3"/>
      <c r="AE488" s="3"/>
      <c r="AF488" s="3"/>
      <c r="AG488" s="3"/>
      <c r="AH488" s="3"/>
      <c r="AI488" s="3"/>
      <c r="AJ488" s="3"/>
      <c r="AK488" s="3"/>
      <c r="AL488" s="1"/>
      <c r="AM488" s="1"/>
    </row>
    <row r="489" spans="1:62">
      <c r="L489" s="1"/>
      <c r="M489" s="1"/>
      <c r="N489" s="1"/>
      <c r="O489" s="1"/>
      <c r="P489" s="1"/>
      <c r="Q489" s="1"/>
      <c r="R489" s="3"/>
      <c r="S489" s="3"/>
      <c r="T489" s="3"/>
      <c r="U489" s="3"/>
      <c r="V489" s="3"/>
      <c r="W489" s="3"/>
      <c r="X489" s="3"/>
      <c r="Y489" s="3"/>
      <c r="Z489" s="3"/>
      <c r="AA489" s="3"/>
      <c r="AB489" s="3"/>
      <c r="AC489" s="3"/>
      <c r="AD489" s="3"/>
      <c r="AE489" s="3"/>
      <c r="AF489" s="3"/>
      <c r="AG489" s="3"/>
      <c r="AH489" s="3"/>
      <c r="AI489" s="3"/>
      <c r="AJ489" s="3"/>
      <c r="AK489" s="3"/>
      <c r="AL489" s="1"/>
      <c r="AM489" s="1"/>
    </row>
    <row r="490" spans="1:62">
      <c r="L490" s="1"/>
      <c r="M490" s="1"/>
      <c r="N490" s="1"/>
      <c r="O490" s="1"/>
      <c r="P490" s="1"/>
      <c r="Q490" s="1"/>
      <c r="R490" s="3"/>
      <c r="S490" s="3"/>
      <c r="T490" s="3"/>
      <c r="U490" s="3"/>
      <c r="V490" s="3"/>
      <c r="W490" s="3"/>
      <c r="X490" s="3"/>
      <c r="Y490" s="3"/>
      <c r="Z490" s="3"/>
      <c r="AA490" s="3"/>
      <c r="AB490" s="3"/>
      <c r="AC490" s="3"/>
      <c r="AD490" s="3"/>
      <c r="AE490" s="3"/>
      <c r="AF490" s="3"/>
      <c r="AG490" s="3"/>
      <c r="AH490" s="3"/>
      <c r="AI490" s="3"/>
      <c r="AJ490" s="3"/>
      <c r="AK490" s="3"/>
      <c r="AL490" s="1"/>
      <c r="AM490" s="1"/>
    </row>
    <row r="491" spans="1:62">
      <c r="L491" s="1"/>
      <c r="M491" s="1"/>
      <c r="N491" s="1"/>
      <c r="O491" s="1"/>
      <c r="P491" s="1"/>
      <c r="Q491" s="1"/>
      <c r="R491" s="3"/>
      <c r="S491" s="3"/>
      <c r="T491" s="3"/>
      <c r="U491" s="3"/>
      <c r="V491" s="3"/>
      <c r="W491" s="3"/>
      <c r="X491" s="3"/>
      <c r="Y491" s="3"/>
      <c r="Z491" s="3"/>
      <c r="AA491" s="3"/>
      <c r="AB491" s="3"/>
      <c r="AC491" s="3"/>
      <c r="AD491" s="3"/>
      <c r="AE491" s="3"/>
      <c r="AF491" s="3"/>
      <c r="AG491" s="3"/>
      <c r="AH491" s="3"/>
      <c r="AI491" s="3"/>
      <c r="AJ491" s="3"/>
      <c r="AK491" s="3"/>
      <c r="AL491" s="1"/>
      <c r="AM491" s="1"/>
    </row>
    <row r="492" spans="1:62">
      <c r="L492" s="1"/>
      <c r="M492" s="1"/>
      <c r="N492" s="1"/>
      <c r="O492" s="1"/>
      <c r="P492" s="1"/>
      <c r="Q492" s="1"/>
      <c r="R492" s="3"/>
      <c r="S492" s="3"/>
      <c r="T492" s="3"/>
      <c r="U492" s="3"/>
      <c r="V492" s="3"/>
      <c r="W492" s="3"/>
      <c r="X492" s="3"/>
      <c r="Y492" s="3"/>
      <c r="Z492" s="3"/>
      <c r="AA492" s="3"/>
      <c r="AB492" s="3"/>
      <c r="AC492" s="3"/>
      <c r="AD492" s="3"/>
      <c r="AE492" s="3"/>
      <c r="AF492" s="3"/>
      <c r="AG492" s="3"/>
      <c r="AH492" s="3"/>
      <c r="AI492" s="3"/>
      <c r="AJ492" s="3"/>
      <c r="AK492" s="3"/>
      <c r="AL492" s="1"/>
      <c r="AM492" s="1"/>
    </row>
    <row r="493" spans="1:62">
      <c r="L493" s="1"/>
      <c r="M493" s="1"/>
      <c r="N493" s="1"/>
      <c r="O493" s="1"/>
      <c r="P493" s="1"/>
      <c r="Q493" s="1"/>
      <c r="R493" s="3"/>
      <c r="S493" s="3"/>
      <c r="T493" s="3"/>
      <c r="U493" s="3"/>
      <c r="V493" s="3"/>
      <c r="W493" s="3"/>
      <c r="X493" s="3"/>
      <c r="Y493" s="3"/>
      <c r="Z493" s="3"/>
      <c r="AA493" s="3"/>
      <c r="AB493" s="3"/>
      <c r="AC493" s="3"/>
      <c r="AD493" s="3"/>
      <c r="AE493" s="3"/>
      <c r="AF493" s="3"/>
      <c r="AG493" s="3"/>
      <c r="AH493" s="3"/>
      <c r="AI493" s="3"/>
      <c r="AJ493" s="3"/>
      <c r="AK493" s="3"/>
      <c r="AL493" s="1"/>
      <c r="AM493" s="1"/>
    </row>
    <row r="494" spans="1:62">
      <c r="L494" s="1"/>
      <c r="M494" s="1"/>
      <c r="N494" s="1"/>
      <c r="O494" s="1"/>
      <c r="P494" s="1"/>
      <c r="Q494" s="1"/>
      <c r="R494" s="3"/>
      <c r="S494" s="3"/>
      <c r="T494" s="3"/>
      <c r="U494" s="3"/>
      <c r="V494" s="3"/>
      <c r="W494" s="3"/>
      <c r="X494" s="3"/>
      <c r="Y494" s="3"/>
      <c r="Z494" s="3"/>
      <c r="AA494" s="3"/>
      <c r="AB494" s="3"/>
      <c r="AC494" s="3"/>
      <c r="AD494" s="3"/>
      <c r="AE494" s="3"/>
      <c r="AF494" s="3"/>
      <c r="AG494" s="3"/>
      <c r="AH494" s="3"/>
      <c r="AI494" s="3"/>
      <c r="AJ494" s="3"/>
      <c r="AK494" s="3"/>
      <c r="AL494" s="1"/>
      <c r="AM494" s="1"/>
    </row>
    <row r="495" spans="1:62">
      <c r="L495" s="1"/>
      <c r="M495" s="1"/>
      <c r="N495" s="1"/>
      <c r="O495" s="1"/>
      <c r="P495" s="1"/>
      <c r="Q495" s="1"/>
      <c r="R495" s="3"/>
      <c r="S495" s="3"/>
      <c r="T495" s="3"/>
      <c r="U495" s="3"/>
      <c r="V495" s="3"/>
      <c r="W495" s="3"/>
      <c r="X495" s="3"/>
      <c r="Y495" s="3"/>
      <c r="Z495" s="3"/>
      <c r="AA495" s="3"/>
      <c r="AB495" s="3"/>
      <c r="AC495" s="3"/>
      <c r="AD495" s="3"/>
      <c r="AE495" s="3"/>
      <c r="AF495" s="3"/>
      <c r="AG495" s="3"/>
      <c r="AH495" s="3"/>
      <c r="AI495" s="3"/>
      <c r="AJ495" s="3"/>
      <c r="AK495" s="3"/>
      <c r="AL495" s="1"/>
      <c r="AM495" s="1"/>
    </row>
    <row r="496" spans="1:62">
      <c r="L496" s="1"/>
      <c r="M496" s="1"/>
      <c r="N496" s="1"/>
      <c r="O496" s="1"/>
      <c r="P496" s="1"/>
      <c r="Q496" s="1"/>
      <c r="R496" s="3"/>
      <c r="S496" s="3"/>
      <c r="T496" s="3"/>
      <c r="U496" s="3"/>
      <c r="V496" s="3"/>
      <c r="W496" s="3"/>
      <c r="X496" s="3"/>
      <c r="Y496" s="3"/>
      <c r="Z496" s="3"/>
      <c r="AA496" s="3"/>
      <c r="AB496" s="3"/>
      <c r="AC496" s="3"/>
      <c r="AD496" s="3"/>
      <c r="AE496" s="3"/>
      <c r="AF496" s="3"/>
      <c r="AG496" s="3"/>
      <c r="AH496" s="3"/>
      <c r="AI496" s="3"/>
      <c r="AJ496" s="3"/>
      <c r="AK496" s="3"/>
      <c r="AL496" s="1"/>
      <c r="AM496" s="1"/>
    </row>
    <row r="497" spans="12:39">
      <c r="L497" s="1"/>
      <c r="M497" s="1"/>
      <c r="N497" s="1"/>
      <c r="O497" s="1"/>
      <c r="P497" s="1"/>
      <c r="Q497" s="1"/>
      <c r="R497" s="3"/>
      <c r="S497" s="3"/>
      <c r="T497" s="3"/>
      <c r="U497" s="3"/>
      <c r="V497" s="3"/>
      <c r="W497" s="3"/>
      <c r="X497" s="3"/>
      <c r="Y497" s="3"/>
      <c r="Z497" s="3"/>
      <c r="AA497" s="3"/>
      <c r="AB497" s="3"/>
      <c r="AC497" s="3"/>
      <c r="AD497" s="3"/>
      <c r="AE497" s="3"/>
      <c r="AF497" s="3"/>
      <c r="AG497" s="3"/>
      <c r="AH497" s="3"/>
      <c r="AI497" s="3"/>
      <c r="AJ497" s="3"/>
      <c r="AK497" s="3"/>
      <c r="AL497" s="1"/>
      <c r="AM497" s="1"/>
    </row>
    <row r="498" spans="12:39">
      <c r="L498" s="1"/>
      <c r="M498" s="1"/>
      <c r="N498" s="1"/>
      <c r="O498" s="1"/>
      <c r="P498" s="1"/>
      <c r="Q498" s="1"/>
      <c r="R498" s="3"/>
      <c r="S498" s="3"/>
      <c r="T498" s="3"/>
      <c r="U498" s="3"/>
      <c r="V498" s="3"/>
      <c r="W498" s="3"/>
      <c r="X498" s="3"/>
      <c r="Y498" s="3"/>
      <c r="Z498" s="3"/>
      <c r="AA498" s="3"/>
      <c r="AB498" s="3"/>
      <c r="AC498" s="3"/>
      <c r="AD498" s="3"/>
      <c r="AE498" s="3"/>
      <c r="AF498" s="3"/>
      <c r="AG498" s="3"/>
      <c r="AH498" s="3"/>
      <c r="AI498" s="3"/>
      <c r="AJ498" s="3"/>
      <c r="AK498" s="3"/>
      <c r="AL498" s="1"/>
      <c r="AM498" s="1"/>
    </row>
    <row r="499" spans="12:39">
      <c r="L499" s="1"/>
      <c r="M499" s="1"/>
      <c r="N499" s="1"/>
      <c r="O499" s="1"/>
      <c r="P499" s="1"/>
      <c r="Q499" s="1"/>
      <c r="R499" s="3"/>
      <c r="S499" s="3"/>
      <c r="T499" s="3"/>
      <c r="U499" s="3"/>
      <c r="V499" s="3"/>
      <c r="W499" s="3"/>
      <c r="X499" s="3"/>
      <c r="Y499" s="3"/>
      <c r="Z499" s="3"/>
      <c r="AA499" s="3"/>
      <c r="AB499" s="3"/>
      <c r="AC499" s="3"/>
      <c r="AD499" s="3"/>
      <c r="AE499" s="3"/>
      <c r="AF499" s="3"/>
      <c r="AG499" s="3"/>
      <c r="AH499" s="3"/>
      <c r="AI499" s="3"/>
      <c r="AJ499" s="3"/>
      <c r="AK499" s="3"/>
      <c r="AL499" s="1"/>
      <c r="AM499" s="1"/>
    </row>
    <row r="500" spans="12:39">
      <c r="L500" s="1"/>
      <c r="M500" s="1"/>
      <c r="N500" s="1"/>
      <c r="O500" s="1"/>
      <c r="P500" s="1"/>
      <c r="Q500" s="1"/>
      <c r="R500" s="3"/>
      <c r="S500" s="3"/>
      <c r="T500" s="3"/>
      <c r="U500" s="3"/>
      <c r="V500" s="3"/>
      <c r="W500" s="3"/>
      <c r="X500" s="3"/>
      <c r="Y500" s="3"/>
      <c r="Z500" s="3"/>
      <c r="AA500" s="3"/>
      <c r="AB500" s="3"/>
      <c r="AC500" s="3"/>
      <c r="AD500" s="3"/>
      <c r="AE500" s="3"/>
      <c r="AF500" s="3"/>
      <c r="AG500" s="3"/>
      <c r="AH500" s="3"/>
      <c r="AI500" s="3"/>
      <c r="AJ500" s="3"/>
      <c r="AK500" s="3"/>
      <c r="AL500" s="1"/>
      <c r="AM500" s="1"/>
    </row>
    <row r="501" spans="12:39">
      <c r="L501" s="1"/>
      <c r="M501" s="1"/>
      <c r="N501" s="1"/>
      <c r="O501" s="1"/>
      <c r="P501" s="1"/>
      <c r="Q501" s="1"/>
      <c r="R501" s="3"/>
      <c r="S501" s="3"/>
      <c r="T501" s="3"/>
      <c r="U501" s="3"/>
      <c r="V501" s="3"/>
      <c r="W501" s="3"/>
      <c r="X501" s="3"/>
      <c r="Y501" s="3"/>
      <c r="Z501" s="3"/>
      <c r="AA501" s="3"/>
      <c r="AB501" s="3"/>
      <c r="AC501" s="3"/>
      <c r="AD501" s="3"/>
      <c r="AE501" s="3"/>
      <c r="AF501" s="3"/>
      <c r="AG501" s="3"/>
      <c r="AH501" s="3"/>
      <c r="AI501" s="3"/>
      <c r="AJ501" s="3"/>
      <c r="AK501" s="3"/>
      <c r="AL501" s="1"/>
      <c r="AM501" s="1"/>
    </row>
    <row r="502" spans="12:39">
      <c r="L502" s="1"/>
      <c r="M502" s="1"/>
      <c r="N502" s="1"/>
      <c r="O502" s="1"/>
      <c r="P502" s="1"/>
      <c r="Q502" s="1"/>
      <c r="R502" s="3"/>
      <c r="S502" s="3"/>
      <c r="T502" s="3"/>
      <c r="U502" s="3"/>
      <c r="V502" s="3"/>
      <c r="W502" s="3"/>
      <c r="X502" s="3"/>
      <c r="Y502" s="3"/>
      <c r="Z502" s="3"/>
      <c r="AA502" s="3"/>
      <c r="AB502" s="3"/>
      <c r="AC502" s="3"/>
      <c r="AD502" s="3"/>
      <c r="AE502" s="3"/>
      <c r="AF502" s="3"/>
      <c r="AG502" s="3"/>
      <c r="AH502" s="3"/>
      <c r="AI502" s="3"/>
      <c r="AJ502" s="3"/>
      <c r="AK502" s="3"/>
      <c r="AL502" s="1"/>
      <c r="AM502" s="1"/>
    </row>
    <row r="503" spans="12:39">
      <c r="L503" s="1"/>
      <c r="M503" s="1"/>
      <c r="N503" s="1"/>
      <c r="O503" s="1"/>
      <c r="P503" s="1"/>
      <c r="Q503" s="1"/>
      <c r="R503" s="3"/>
      <c r="S503" s="3"/>
      <c r="T503" s="3"/>
      <c r="U503" s="3"/>
      <c r="V503" s="3"/>
      <c r="W503" s="3"/>
      <c r="X503" s="3"/>
      <c r="Y503" s="3"/>
      <c r="Z503" s="3"/>
      <c r="AA503" s="3"/>
      <c r="AB503" s="3"/>
      <c r="AC503" s="3"/>
      <c r="AD503" s="3"/>
      <c r="AE503" s="3"/>
      <c r="AF503" s="3"/>
      <c r="AG503" s="3"/>
      <c r="AH503" s="3"/>
      <c r="AI503" s="3"/>
      <c r="AJ503" s="3"/>
      <c r="AK503" s="3"/>
      <c r="AL503" s="1"/>
      <c r="AM503" s="1"/>
    </row>
    <row r="504" spans="12:39">
      <c r="L504" s="1"/>
      <c r="M504" s="1"/>
      <c r="N504" s="1"/>
      <c r="O504" s="1"/>
      <c r="P504" s="1"/>
      <c r="Q504" s="1"/>
      <c r="R504" s="3"/>
      <c r="S504" s="3"/>
      <c r="T504" s="3"/>
      <c r="U504" s="3"/>
      <c r="V504" s="3"/>
      <c r="W504" s="3"/>
      <c r="X504" s="3"/>
      <c r="Y504" s="3"/>
      <c r="Z504" s="3"/>
      <c r="AA504" s="3"/>
      <c r="AB504" s="3"/>
      <c r="AC504" s="3"/>
      <c r="AD504" s="3"/>
      <c r="AE504" s="3"/>
      <c r="AF504" s="3"/>
      <c r="AG504" s="3"/>
      <c r="AH504" s="3"/>
      <c r="AI504" s="3"/>
      <c r="AJ504" s="3"/>
      <c r="AK504" s="3"/>
      <c r="AL504" s="1"/>
      <c r="AM504" s="1"/>
    </row>
    <row r="505" spans="12:39">
      <c r="L505" s="1"/>
      <c r="M505" s="1"/>
      <c r="N505" s="1"/>
      <c r="O505" s="1"/>
      <c r="P505" s="1"/>
      <c r="Q505" s="1"/>
      <c r="R505" s="3"/>
      <c r="S505" s="3"/>
      <c r="T505" s="3"/>
      <c r="U505" s="3"/>
      <c r="V505" s="3"/>
      <c r="W505" s="3"/>
      <c r="X505" s="3"/>
      <c r="Y505" s="3"/>
      <c r="Z505" s="3"/>
      <c r="AA505" s="3"/>
      <c r="AB505" s="3"/>
      <c r="AC505" s="3"/>
      <c r="AD505" s="3"/>
      <c r="AE505" s="3"/>
      <c r="AF505" s="3"/>
      <c r="AG505" s="3"/>
      <c r="AH505" s="3"/>
      <c r="AI505" s="3"/>
      <c r="AJ505" s="3"/>
      <c r="AK505" s="3"/>
      <c r="AL505" s="1"/>
      <c r="AM505" s="1"/>
    </row>
    <row r="506" spans="12:39">
      <c r="L506" s="1"/>
      <c r="M506" s="1"/>
      <c r="N506" s="1"/>
      <c r="O506" s="1"/>
      <c r="P506" s="1"/>
      <c r="Q506" s="1"/>
      <c r="R506" s="3"/>
      <c r="S506" s="3"/>
      <c r="T506" s="3"/>
      <c r="U506" s="3"/>
      <c r="V506" s="3"/>
      <c r="W506" s="3"/>
      <c r="X506" s="3"/>
      <c r="Y506" s="3"/>
      <c r="Z506" s="3"/>
      <c r="AA506" s="3"/>
      <c r="AB506" s="3"/>
      <c r="AC506" s="3"/>
      <c r="AD506" s="3"/>
      <c r="AE506" s="3"/>
      <c r="AF506" s="3"/>
      <c r="AG506" s="3"/>
      <c r="AH506" s="3"/>
      <c r="AI506" s="3"/>
      <c r="AJ506" s="3"/>
      <c r="AK506" s="3"/>
      <c r="AL506" s="1"/>
      <c r="AM506" s="1"/>
    </row>
    <row r="507" spans="12:39">
      <c r="L507" s="1"/>
      <c r="M507" s="1"/>
      <c r="N507" s="1"/>
      <c r="O507" s="1"/>
      <c r="P507" s="1"/>
      <c r="Q507" s="1"/>
      <c r="R507" s="3"/>
      <c r="S507" s="3"/>
      <c r="T507" s="3"/>
      <c r="U507" s="3"/>
      <c r="V507" s="3"/>
      <c r="W507" s="3"/>
      <c r="X507" s="3"/>
      <c r="Y507" s="3"/>
      <c r="Z507" s="3"/>
      <c r="AA507" s="3"/>
      <c r="AB507" s="3"/>
      <c r="AC507" s="3"/>
      <c r="AD507" s="3"/>
      <c r="AE507" s="3"/>
      <c r="AF507" s="3"/>
      <c r="AG507" s="3"/>
      <c r="AH507" s="3"/>
      <c r="AI507" s="3"/>
      <c r="AJ507" s="3"/>
      <c r="AK507" s="3"/>
      <c r="AL507" s="1"/>
      <c r="AM507" s="1"/>
    </row>
    <row r="508" spans="12:39">
      <c r="L508" s="1"/>
      <c r="M508" s="1"/>
      <c r="N508" s="1"/>
      <c r="O508" s="1"/>
      <c r="P508" s="1"/>
      <c r="Q508" s="1"/>
      <c r="R508" s="3"/>
      <c r="S508" s="3"/>
      <c r="T508" s="3"/>
      <c r="U508" s="3"/>
      <c r="V508" s="3"/>
      <c r="W508" s="3"/>
      <c r="X508" s="3"/>
      <c r="Y508" s="3"/>
      <c r="Z508" s="3"/>
      <c r="AA508" s="3"/>
      <c r="AB508" s="3"/>
      <c r="AC508" s="3"/>
      <c r="AD508" s="3"/>
      <c r="AE508" s="3"/>
      <c r="AF508" s="3"/>
      <c r="AG508" s="3"/>
      <c r="AH508" s="3"/>
      <c r="AI508" s="3"/>
      <c r="AJ508" s="3"/>
      <c r="AK508" s="3"/>
      <c r="AL508" s="1"/>
      <c r="AM508" s="1"/>
    </row>
    <row r="509" spans="12:39">
      <c r="L509" s="1"/>
      <c r="M509" s="1"/>
      <c r="N509" s="1"/>
      <c r="O509" s="1"/>
      <c r="P509" s="1"/>
      <c r="Q509" s="1"/>
      <c r="R509" s="3"/>
      <c r="S509" s="3"/>
      <c r="T509" s="3"/>
      <c r="U509" s="3"/>
      <c r="V509" s="3"/>
      <c r="W509" s="3"/>
      <c r="X509" s="3"/>
      <c r="Y509" s="3"/>
      <c r="Z509" s="3"/>
      <c r="AA509" s="3"/>
      <c r="AB509" s="3"/>
      <c r="AC509" s="3"/>
      <c r="AD509" s="3"/>
      <c r="AE509" s="3"/>
      <c r="AF509" s="3"/>
      <c r="AG509" s="3"/>
      <c r="AH509" s="3"/>
      <c r="AI509" s="3"/>
      <c r="AJ509" s="3"/>
      <c r="AK509" s="3"/>
      <c r="AL509" s="1"/>
      <c r="AM509" s="1"/>
    </row>
    <row r="510" spans="12:39">
      <c r="L510" s="1"/>
      <c r="M510" s="1"/>
      <c r="N510" s="1"/>
      <c r="O510" s="1"/>
      <c r="P510" s="1"/>
      <c r="Q510" s="1"/>
      <c r="R510" s="3"/>
      <c r="S510" s="3"/>
      <c r="T510" s="3"/>
      <c r="U510" s="3"/>
      <c r="V510" s="3"/>
      <c r="W510" s="3"/>
      <c r="X510" s="3"/>
      <c r="Y510" s="3"/>
      <c r="Z510" s="3"/>
      <c r="AA510" s="3"/>
      <c r="AB510" s="3"/>
      <c r="AC510" s="3"/>
      <c r="AD510" s="3"/>
      <c r="AE510" s="3"/>
      <c r="AF510" s="3"/>
      <c r="AG510" s="3"/>
      <c r="AH510" s="3"/>
      <c r="AI510" s="3"/>
      <c r="AJ510" s="3"/>
      <c r="AK510" s="3"/>
      <c r="AL510" s="1"/>
      <c r="AM510" s="1"/>
    </row>
    <row r="511" spans="12:39">
      <c r="L511" s="1"/>
      <c r="M511" s="1"/>
      <c r="N511" s="1"/>
      <c r="O511" s="1"/>
      <c r="P511" s="1"/>
      <c r="Q511" s="1"/>
      <c r="R511" s="3"/>
      <c r="S511" s="3"/>
      <c r="T511" s="3"/>
      <c r="U511" s="3"/>
      <c r="V511" s="3"/>
      <c r="W511" s="3"/>
      <c r="X511" s="3"/>
      <c r="Y511" s="3"/>
      <c r="Z511" s="3"/>
      <c r="AA511" s="3"/>
      <c r="AB511" s="3"/>
      <c r="AC511" s="3"/>
      <c r="AD511" s="3"/>
      <c r="AE511" s="3"/>
      <c r="AF511" s="3"/>
      <c r="AG511" s="3"/>
      <c r="AH511" s="3"/>
      <c r="AI511" s="3"/>
      <c r="AJ511" s="3"/>
      <c r="AK511" s="3"/>
      <c r="AL511" s="1"/>
      <c r="AM511" s="1"/>
    </row>
    <row r="512" spans="12:39">
      <c r="L512" s="1"/>
      <c r="M512" s="1"/>
      <c r="N512" s="1"/>
      <c r="O512" s="1"/>
      <c r="P512" s="1"/>
      <c r="Q512" s="1"/>
      <c r="R512" s="3"/>
      <c r="S512" s="3"/>
      <c r="T512" s="3"/>
      <c r="U512" s="3"/>
      <c r="V512" s="3"/>
      <c r="W512" s="3"/>
      <c r="X512" s="3"/>
      <c r="Y512" s="3"/>
      <c r="Z512" s="3"/>
      <c r="AA512" s="3"/>
      <c r="AB512" s="3"/>
      <c r="AC512" s="3"/>
      <c r="AD512" s="3"/>
      <c r="AE512" s="3"/>
      <c r="AF512" s="3"/>
      <c r="AG512" s="3"/>
      <c r="AH512" s="3"/>
      <c r="AI512" s="3"/>
      <c r="AJ512" s="3"/>
      <c r="AK512" s="3"/>
      <c r="AL512" s="1"/>
      <c r="AM512" s="1"/>
    </row>
    <row r="513" spans="12:39">
      <c r="L513" s="1"/>
      <c r="M513" s="1"/>
      <c r="N513" s="1"/>
      <c r="O513" s="1"/>
      <c r="P513" s="1"/>
      <c r="Q513" s="1"/>
      <c r="R513" s="3"/>
      <c r="S513" s="3"/>
      <c r="T513" s="3"/>
      <c r="U513" s="3"/>
      <c r="V513" s="3"/>
      <c r="W513" s="3"/>
      <c r="X513" s="3"/>
      <c r="Y513" s="3"/>
      <c r="Z513" s="3"/>
      <c r="AA513" s="3"/>
      <c r="AB513" s="3"/>
      <c r="AC513" s="3"/>
      <c r="AD513" s="3"/>
      <c r="AE513" s="3"/>
      <c r="AF513" s="3"/>
      <c r="AG513" s="3"/>
      <c r="AH513" s="3"/>
      <c r="AI513" s="3"/>
      <c r="AJ513" s="3"/>
      <c r="AK513" s="3"/>
      <c r="AL513" s="1"/>
      <c r="AM513" s="1"/>
    </row>
    <row r="514" spans="12:39">
      <c r="L514" s="1"/>
      <c r="M514" s="1"/>
      <c r="N514" s="1"/>
      <c r="O514" s="1"/>
      <c r="P514" s="1"/>
      <c r="Q514" s="1"/>
      <c r="R514" s="3"/>
      <c r="S514" s="3"/>
      <c r="T514" s="3"/>
      <c r="U514" s="3"/>
      <c r="V514" s="3"/>
      <c r="W514" s="3"/>
      <c r="X514" s="3"/>
      <c r="Y514" s="3"/>
      <c r="Z514" s="3"/>
      <c r="AA514" s="3"/>
      <c r="AB514" s="3"/>
      <c r="AC514" s="3"/>
      <c r="AD514" s="3"/>
      <c r="AE514" s="3"/>
      <c r="AF514" s="3"/>
      <c r="AG514" s="3"/>
      <c r="AH514" s="3"/>
      <c r="AI514" s="3"/>
      <c r="AJ514" s="3"/>
      <c r="AK514" s="3"/>
      <c r="AL514" s="1"/>
      <c r="AM514" s="1"/>
    </row>
    <row r="515" spans="12:39">
      <c r="L515" s="1"/>
      <c r="M515" s="1"/>
      <c r="N515" s="1"/>
      <c r="O515" s="1"/>
      <c r="P515" s="1"/>
      <c r="Q515" s="1"/>
      <c r="R515" s="3"/>
      <c r="S515" s="3"/>
      <c r="T515" s="3"/>
      <c r="U515" s="3"/>
      <c r="V515" s="3"/>
      <c r="W515" s="3"/>
      <c r="X515" s="3"/>
      <c r="Y515" s="3"/>
      <c r="Z515" s="3"/>
      <c r="AA515" s="3"/>
      <c r="AB515" s="3"/>
      <c r="AC515" s="3"/>
      <c r="AD515" s="3"/>
      <c r="AE515" s="3"/>
      <c r="AF515" s="3"/>
      <c r="AG515" s="3"/>
      <c r="AH515" s="3"/>
      <c r="AI515" s="3"/>
      <c r="AJ515" s="3"/>
      <c r="AK515" s="3"/>
      <c r="AL515" s="1"/>
      <c r="AM515" s="1"/>
    </row>
    <row r="516" spans="12:39">
      <c r="L516" s="1"/>
      <c r="M516" s="1"/>
      <c r="N516" s="1"/>
      <c r="O516" s="1"/>
      <c r="P516" s="1"/>
      <c r="Q516" s="1"/>
      <c r="R516" s="3"/>
      <c r="S516" s="3"/>
      <c r="T516" s="3"/>
      <c r="U516" s="3"/>
      <c r="V516" s="3"/>
      <c r="W516" s="3"/>
      <c r="X516" s="3"/>
      <c r="Y516" s="3"/>
      <c r="Z516" s="3"/>
      <c r="AA516" s="3"/>
      <c r="AB516" s="3"/>
      <c r="AC516" s="3"/>
      <c r="AD516" s="3"/>
      <c r="AE516" s="3"/>
      <c r="AF516" s="3"/>
      <c r="AG516" s="3"/>
      <c r="AH516" s="3"/>
      <c r="AI516" s="3"/>
      <c r="AJ516" s="3"/>
      <c r="AK516" s="3"/>
      <c r="AL516" s="1"/>
      <c r="AM516" s="1"/>
    </row>
    <row r="517" spans="12:39">
      <c r="L517" s="1"/>
      <c r="M517" s="1"/>
      <c r="N517" s="1"/>
      <c r="O517" s="1"/>
      <c r="P517" s="1"/>
      <c r="Q517" s="1"/>
      <c r="R517" s="3"/>
      <c r="S517" s="3"/>
      <c r="T517" s="3"/>
      <c r="U517" s="3"/>
      <c r="V517" s="3"/>
      <c r="W517" s="3"/>
      <c r="X517" s="3"/>
      <c r="Y517" s="3"/>
      <c r="Z517" s="3"/>
      <c r="AA517" s="3"/>
      <c r="AB517" s="3"/>
      <c r="AC517" s="3"/>
      <c r="AD517" s="3"/>
      <c r="AE517" s="3"/>
      <c r="AF517" s="3"/>
      <c r="AG517" s="3"/>
      <c r="AH517" s="3"/>
      <c r="AI517" s="3"/>
      <c r="AJ517" s="3"/>
      <c r="AK517" s="3"/>
      <c r="AL517" s="1"/>
      <c r="AM517" s="1"/>
    </row>
    <row r="518" spans="12:39">
      <c r="L518" s="1"/>
      <c r="M518" s="1"/>
      <c r="N518" s="1"/>
      <c r="O518" s="1"/>
      <c r="P518" s="1"/>
      <c r="Q518" s="1"/>
      <c r="R518" s="3"/>
      <c r="S518" s="3"/>
      <c r="T518" s="3"/>
      <c r="U518" s="3"/>
      <c r="V518" s="3"/>
      <c r="W518" s="3"/>
      <c r="X518" s="3"/>
      <c r="Y518" s="3"/>
      <c r="Z518" s="3"/>
      <c r="AA518" s="3"/>
      <c r="AB518" s="3"/>
      <c r="AC518" s="3"/>
      <c r="AD518" s="3"/>
      <c r="AE518" s="3"/>
      <c r="AF518" s="3"/>
      <c r="AG518" s="3"/>
      <c r="AH518" s="3"/>
      <c r="AI518" s="3"/>
      <c r="AJ518" s="3"/>
      <c r="AK518" s="3"/>
      <c r="AL518" s="1"/>
      <c r="AM518" s="1"/>
    </row>
    <row r="519" spans="12:39">
      <c r="L519" s="1"/>
      <c r="M519" s="1"/>
      <c r="N519" s="1"/>
      <c r="O519" s="1"/>
      <c r="P519" s="1"/>
      <c r="Q519" s="1"/>
      <c r="R519" s="3"/>
      <c r="S519" s="3"/>
      <c r="T519" s="3"/>
      <c r="U519" s="3"/>
      <c r="V519" s="3"/>
      <c r="W519" s="3"/>
      <c r="X519" s="3"/>
      <c r="Y519" s="3"/>
      <c r="Z519" s="3"/>
      <c r="AA519" s="3"/>
      <c r="AB519" s="3"/>
      <c r="AC519" s="3"/>
      <c r="AD519" s="3"/>
      <c r="AE519" s="3"/>
      <c r="AF519" s="3"/>
      <c r="AG519" s="3"/>
      <c r="AH519" s="3"/>
      <c r="AI519" s="3"/>
      <c r="AJ519" s="3"/>
      <c r="AK519" s="3"/>
      <c r="AL519" s="1"/>
      <c r="AM519" s="1"/>
    </row>
    <row r="520" spans="12:39">
      <c r="L520" s="1"/>
      <c r="M520" s="1"/>
      <c r="N520" s="1"/>
      <c r="O520" s="1"/>
      <c r="P520" s="1"/>
      <c r="Q520" s="1"/>
      <c r="R520" s="3"/>
      <c r="S520" s="3"/>
      <c r="T520" s="3"/>
      <c r="U520" s="3"/>
      <c r="V520" s="3"/>
      <c r="W520" s="3"/>
      <c r="X520" s="3"/>
      <c r="Y520" s="3"/>
      <c r="Z520" s="3"/>
      <c r="AA520" s="3"/>
      <c r="AB520" s="3"/>
      <c r="AC520" s="3"/>
      <c r="AD520" s="3"/>
      <c r="AE520" s="3"/>
      <c r="AF520" s="3"/>
      <c r="AG520" s="3"/>
      <c r="AH520" s="3"/>
      <c r="AI520" s="3"/>
      <c r="AJ520" s="3"/>
      <c r="AK520" s="3"/>
      <c r="AL520" s="1"/>
      <c r="AM520" s="1"/>
    </row>
    <row r="521" spans="12:39">
      <c r="L521" s="1"/>
      <c r="M521" s="1"/>
      <c r="N521" s="1"/>
      <c r="O521" s="1"/>
      <c r="P521" s="1"/>
      <c r="Q521" s="1"/>
      <c r="R521" s="3"/>
      <c r="S521" s="3"/>
      <c r="T521" s="3"/>
      <c r="U521" s="3"/>
      <c r="V521" s="3"/>
      <c r="W521" s="3"/>
      <c r="X521" s="3"/>
      <c r="Y521" s="3"/>
      <c r="Z521" s="3"/>
      <c r="AA521" s="3"/>
      <c r="AB521" s="3"/>
      <c r="AC521" s="3"/>
      <c r="AD521" s="3"/>
      <c r="AE521" s="3"/>
      <c r="AF521" s="3"/>
      <c r="AG521" s="3"/>
      <c r="AH521" s="3"/>
      <c r="AI521" s="3"/>
      <c r="AJ521" s="3"/>
      <c r="AK521" s="3"/>
      <c r="AL521" s="1"/>
      <c r="AM521" s="1"/>
    </row>
    <row r="522" spans="12:39">
      <c r="L522" s="1"/>
      <c r="M522" s="1"/>
      <c r="N522" s="1"/>
      <c r="O522" s="1"/>
      <c r="P522" s="1"/>
      <c r="Q522" s="1"/>
      <c r="R522" s="3"/>
      <c r="S522" s="3"/>
      <c r="T522" s="3"/>
      <c r="U522" s="3"/>
      <c r="V522" s="3"/>
      <c r="W522" s="3"/>
      <c r="X522" s="3"/>
      <c r="Y522" s="3"/>
      <c r="Z522" s="3"/>
      <c r="AA522" s="3"/>
      <c r="AB522" s="3"/>
      <c r="AC522" s="3"/>
      <c r="AD522" s="3"/>
      <c r="AE522" s="3"/>
      <c r="AF522" s="3"/>
      <c r="AG522" s="3"/>
      <c r="AH522" s="3"/>
      <c r="AI522" s="3"/>
      <c r="AJ522" s="3"/>
      <c r="AK522" s="3"/>
      <c r="AL522" s="1"/>
      <c r="AM522" s="1"/>
    </row>
    <row r="523" spans="12:39">
      <c r="L523" s="1"/>
      <c r="M523" s="1"/>
      <c r="N523" s="1"/>
      <c r="O523" s="1"/>
      <c r="P523" s="1"/>
      <c r="Q523" s="1"/>
      <c r="R523" s="3"/>
      <c r="S523" s="3"/>
      <c r="T523" s="3"/>
      <c r="U523" s="3"/>
      <c r="V523" s="3"/>
      <c r="W523" s="3"/>
      <c r="X523" s="3"/>
      <c r="Y523" s="3"/>
      <c r="Z523" s="3"/>
      <c r="AA523" s="3"/>
      <c r="AB523" s="3"/>
      <c r="AC523" s="3"/>
      <c r="AD523" s="3"/>
      <c r="AE523" s="3"/>
      <c r="AF523" s="3"/>
      <c r="AG523" s="3"/>
      <c r="AH523" s="3"/>
      <c r="AI523" s="3"/>
      <c r="AJ523" s="3"/>
      <c r="AK523" s="3"/>
      <c r="AL523" s="1"/>
      <c r="AM523" s="1"/>
    </row>
    <row r="524" spans="12:39">
      <c r="L524" s="1"/>
      <c r="M524" s="1"/>
      <c r="N524" s="1"/>
      <c r="O524" s="1"/>
      <c r="P524" s="1"/>
      <c r="Q524" s="1"/>
      <c r="R524" s="3"/>
      <c r="S524" s="3"/>
      <c r="T524" s="3"/>
      <c r="U524" s="3"/>
      <c r="V524" s="3"/>
      <c r="W524" s="3"/>
      <c r="X524" s="3"/>
      <c r="Y524" s="3"/>
      <c r="Z524" s="3"/>
      <c r="AA524" s="3"/>
      <c r="AB524" s="3"/>
      <c r="AC524" s="3"/>
      <c r="AD524" s="3"/>
      <c r="AE524" s="3"/>
      <c r="AF524" s="3"/>
      <c r="AG524" s="3"/>
      <c r="AH524" s="3"/>
      <c r="AI524" s="3"/>
      <c r="AJ524" s="3"/>
      <c r="AK524" s="3"/>
      <c r="AL524" s="1"/>
      <c r="AM524" s="1"/>
    </row>
    <row r="525" spans="12:39">
      <c r="L525" s="1"/>
      <c r="M525" s="1"/>
      <c r="N525" s="1"/>
      <c r="O525" s="1"/>
      <c r="P525" s="1"/>
      <c r="Q525" s="1"/>
      <c r="R525" s="3"/>
      <c r="S525" s="3"/>
      <c r="T525" s="3"/>
      <c r="U525" s="3"/>
      <c r="V525" s="3"/>
      <c r="W525" s="3"/>
      <c r="X525" s="3"/>
      <c r="Y525" s="3"/>
      <c r="Z525" s="3"/>
      <c r="AA525" s="3"/>
      <c r="AB525" s="3"/>
      <c r="AC525" s="3"/>
      <c r="AD525" s="3"/>
      <c r="AE525" s="3"/>
      <c r="AF525" s="3"/>
      <c r="AG525" s="3"/>
      <c r="AH525" s="3"/>
      <c r="AI525" s="3"/>
      <c r="AJ525" s="3"/>
      <c r="AK525" s="3"/>
      <c r="AL525" s="1"/>
      <c r="AM525" s="1"/>
    </row>
    <row r="526" spans="12:39">
      <c r="L526" s="1"/>
      <c r="M526" s="1"/>
      <c r="N526" s="1"/>
      <c r="O526" s="1"/>
      <c r="P526" s="1"/>
      <c r="Q526" s="1"/>
      <c r="R526" s="3"/>
      <c r="S526" s="3"/>
      <c r="T526" s="3"/>
      <c r="U526" s="3"/>
      <c r="V526" s="3"/>
      <c r="W526" s="3"/>
      <c r="X526" s="3"/>
      <c r="Y526" s="3"/>
      <c r="Z526" s="3"/>
      <c r="AA526" s="3"/>
      <c r="AB526" s="3"/>
      <c r="AC526" s="3"/>
      <c r="AD526" s="3"/>
      <c r="AE526" s="3"/>
      <c r="AF526" s="3"/>
      <c r="AG526" s="3"/>
      <c r="AH526" s="3"/>
      <c r="AI526" s="3"/>
      <c r="AJ526" s="3"/>
      <c r="AK526" s="3"/>
      <c r="AL526" s="1"/>
      <c r="AM526" s="1"/>
    </row>
    <row r="527" spans="12:39">
      <c r="L527" s="1"/>
      <c r="M527" s="1"/>
      <c r="N527" s="1"/>
      <c r="O527" s="1"/>
      <c r="P527" s="1"/>
      <c r="Q527" s="1"/>
      <c r="R527" s="3"/>
      <c r="S527" s="3"/>
      <c r="T527" s="3"/>
      <c r="U527" s="3"/>
      <c r="V527" s="3"/>
      <c r="W527" s="3"/>
      <c r="X527" s="3"/>
      <c r="Y527" s="3"/>
      <c r="Z527" s="3"/>
      <c r="AA527" s="3"/>
      <c r="AB527" s="3"/>
      <c r="AC527" s="3"/>
      <c r="AD527" s="3"/>
      <c r="AE527" s="3"/>
      <c r="AF527" s="3"/>
      <c r="AG527" s="3"/>
      <c r="AH527" s="3"/>
      <c r="AI527" s="3"/>
      <c r="AJ527" s="3"/>
      <c r="AK527" s="3"/>
      <c r="AL527" s="1"/>
      <c r="AM527" s="1"/>
    </row>
    <row r="528" spans="12:39">
      <c r="L528" s="1"/>
      <c r="M528" s="1"/>
      <c r="N528" s="1"/>
      <c r="O528" s="1"/>
      <c r="P528" s="1"/>
      <c r="Q528" s="1"/>
      <c r="R528" s="3"/>
      <c r="S528" s="3"/>
      <c r="T528" s="3"/>
      <c r="U528" s="3"/>
      <c r="V528" s="3"/>
      <c r="W528" s="3"/>
      <c r="X528" s="3"/>
      <c r="Y528" s="3"/>
      <c r="Z528" s="3"/>
      <c r="AA528" s="3"/>
      <c r="AB528" s="3"/>
      <c r="AC528" s="3"/>
      <c r="AD528" s="3"/>
      <c r="AE528" s="3"/>
      <c r="AF528" s="3"/>
      <c r="AG528" s="3"/>
      <c r="AH528" s="3"/>
      <c r="AI528" s="3"/>
      <c r="AJ528" s="3"/>
      <c r="AK528" s="3"/>
      <c r="AL528" s="1"/>
      <c r="AM528" s="1"/>
    </row>
    <row r="529" spans="12:39">
      <c r="L529" s="1"/>
      <c r="M529" s="1"/>
      <c r="N529" s="1"/>
      <c r="O529" s="1"/>
      <c r="P529" s="1"/>
      <c r="Q529" s="1"/>
      <c r="R529" s="3"/>
      <c r="S529" s="3"/>
      <c r="T529" s="3"/>
      <c r="U529" s="3"/>
      <c r="V529" s="3"/>
      <c r="W529" s="3"/>
      <c r="X529" s="3"/>
      <c r="Y529" s="3"/>
      <c r="Z529" s="3"/>
      <c r="AA529" s="3"/>
      <c r="AB529" s="3"/>
      <c r="AC529" s="3"/>
      <c r="AD529" s="3"/>
      <c r="AE529" s="3"/>
      <c r="AF529" s="3"/>
      <c r="AG529" s="3"/>
      <c r="AH529" s="3"/>
      <c r="AI529" s="3"/>
      <c r="AJ529" s="3"/>
      <c r="AK529" s="3"/>
      <c r="AL529" s="1"/>
      <c r="AM529" s="1"/>
    </row>
    <row r="530" spans="12:39">
      <c r="L530" s="1"/>
      <c r="M530" s="1"/>
      <c r="N530" s="1"/>
      <c r="O530" s="1"/>
      <c r="P530" s="1"/>
      <c r="Q530" s="1"/>
      <c r="R530" s="3"/>
      <c r="S530" s="3"/>
      <c r="T530" s="3"/>
      <c r="U530" s="3"/>
      <c r="V530" s="3"/>
      <c r="W530" s="3"/>
      <c r="X530" s="3"/>
      <c r="Y530" s="3"/>
      <c r="Z530" s="3"/>
      <c r="AA530" s="3"/>
      <c r="AB530" s="3"/>
      <c r="AC530" s="3"/>
      <c r="AD530" s="3"/>
      <c r="AE530" s="3"/>
      <c r="AF530" s="3"/>
      <c r="AG530" s="3"/>
      <c r="AH530" s="3"/>
      <c r="AI530" s="3"/>
      <c r="AJ530" s="3"/>
      <c r="AK530" s="3"/>
      <c r="AL530" s="1"/>
      <c r="AM530" s="1"/>
    </row>
    <row r="531" spans="12:39">
      <c r="L531" s="1"/>
      <c r="M531" s="1"/>
      <c r="N531" s="1"/>
      <c r="O531" s="1"/>
      <c r="P531" s="1"/>
      <c r="Q531" s="1"/>
      <c r="R531" s="3"/>
      <c r="S531" s="3"/>
      <c r="T531" s="3"/>
      <c r="U531" s="3"/>
      <c r="V531" s="3"/>
      <c r="W531" s="3"/>
      <c r="X531" s="3"/>
      <c r="Y531" s="3"/>
      <c r="Z531" s="3"/>
      <c r="AA531" s="3"/>
      <c r="AB531" s="3"/>
      <c r="AC531" s="3"/>
      <c r="AD531" s="3"/>
      <c r="AE531" s="3"/>
      <c r="AF531" s="3"/>
      <c r="AG531" s="3"/>
      <c r="AH531" s="3"/>
      <c r="AI531" s="3"/>
      <c r="AJ531" s="3"/>
      <c r="AK531" s="3"/>
      <c r="AL531" s="1"/>
      <c r="AM531" s="1"/>
    </row>
    <row r="532" spans="12:39">
      <c r="L532" s="1"/>
      <c r="M532" s="1"/>
      <c r="N532" s="1"/>
      <c r="O532" s="1"/>
      <c r="P532" s="1"/>
      <c r="Q532" s="1"/>
      <c r="R532" s="3"/>
      <c r="S532" s="3"/>
      <c r="T532" s="3"/>
      <c r="U532" s="3"/>
      <c r="V532" s="3"/>
      <c r="W532" s="3"/>
      <c r="X532" s="3"/>
      <c r="Y532" s="3"/>
      <c r="Z532" s="3"/>
      <c r="AA532" s="3"/>
      <c r="AB532" s="3"/>
      <c r="AC532" s="3"/>
      <c r="AD532" s="3"/>
      <c r="AE532" s="3"/>
      <c r="AF532" s="3"/>
      <c r="AG532" s="3"/>
      <c r="AH532" s="3"/>
      <c r="AI532" s="3"/>
      <c r="AJ532" s="3"/>
      <c r="AK532" s="3"/>
      <c r="AL532" s="1"/>
      <c r="AM532" s="1"/>
    </row>
    <row r="533" spans="12:39">
      <c r="L533" s="1"/>
      <c r="M533" s="1"/>
      <c r="N533" s="1"/>
      <c r="O533" s="1"/>
      <c r="P533" s="1"/>
      <c r="Q533" s="1"/>
      <c r="R533" s="3"/>
      <c r="S533" s="3"/>
      <c r="T533" s="3"/>
      <c r="U533" s="3"/>
      <c r="V533" s="3"/>
      <c r="W533" s="3"/>
      <c r="X533" s="3"/>
      <c r="Y533" s="3"/>
      <c r="Z533" s="3"/>
      <c r="AA533" s="3"/>
      <c r="AB533" s="3"/>
      <c r="AC533" s="3"/>
      <c r="AD533" s="3"/>
      <c r="AE533" s="3"/>
      <c r="AF533" s="3"/>
      <c r="AG533" s="3"/>
      <c r="AH533" s="3"/>
      <c r="AI533" s="3"/>
      <c r="AJ533" s="3"/>
      <c r="AK533" s="3"/>
      <c r="AL533" s="1"/>
      <c r="AM533" s="1"/>
    </row>
    <row r="534" spans="12:39">
      <c r="L534" s="1"/>
      <c r="M534" s="1"/>
      <c r="N534" s="1"/>
      <c r="O534" s="1"/>
      <c r="P534" s="1"/>
      <c r="Q534" s="1"/>
      <c r="R534" s="3"/>
      <c r="S534" s="3"/>
      <c r="T534" s="3"/>
      <c r="U534" s="3"/>
      <c r="V534" s="3"/>
      <c r="W534" s="3"/>
      <c r="X534" s="3"/>
      <c r="Y534" s="3"/>
      <c r="Z534" s="3"/>
      <c r="AA534" s="3"/>
      <c r="AB534" s="3"/>
      <c r="AC534" s="3"/>
      <c r="AD534" s="3"/>
      <c r="AE534" s="3"/>
      <c r="AF534" s="3"/>
      <c r="AG534" s="3"/>
      <c r="AH534" s="3"/>
      <c r="AI534" s="3"/>
      <c r="AJ534" s="3"/>
      <c r="AK534" s="3"/>
      <c r="AL534" s="1"/>
      <c r="AM534" s="1"/>
    </row>
    <row r="535" spans="12:39">
      <c r="L535" s="1"/>
      <c r="M535" s="1"/>
      <c r="N535" s="1"/>
      <c r="O535" s="1"/>
      <c r="P535" s="1"/>
      <c r="Q535" s="1"/>
      <c r="R535" s="3"/>
      <c r="S535" s="3"/>
      <c r="T535" s="3"/>
      <c r="U535" s="3"/>
      <c r="V535" s="3"/>
      <c r="W535" s="3"/>
      <c r="X535" s="3"/>
      <c r="Y535" s="3"/>
      <c r="Z535" s="3"/>
      <c r="AA535" s="3"/>
      <c r="AB535" s="3"/>
      <c r="AC535" s="3"/>
      <c r="AD535" s="3"/>
      <c r="AE535" s="3"/>
      <c r="AF535" s="3"/>
      <c r="AG535" s="3"/>
      <c r="AH535" s="3"/>
      <c r="AI535" s="3"/>
      <c r="AJ535" s="3"/>
      <c r="AK535" s="3"/>
      <c r="AL535" s="1"/>
      <c r="AM535" s="1"/>
    </row>
    <row r="536" spans="12:39">
      <c r="L536" s="1"/>
      <c r="M536" s="1"/>
      <c r="N536" s="1"/>
      <c r="O536" s="1"/>
      <c r="P536" s="1"/>
      <c r="Q536" s="1"/>
      <c r="R536" s="3"/>
      <c r="S536" s="3"/>
      <c r="T536" s="3"/>
      <c r="U536" s="3"/>
      <c r="V536" s="3"/>
      <c r="W536" s="3"/>
      <c r="X536" s="3"/>
      <c r="Y536" s="3"/>
      <c r="Z536" s="3"/>
      <c r="AA536" s="3"/>
      <c r="AB536" s="3"/>
      <c r="AC536" s="3"/>
      <c r="AD536" s="3"/>
      <c r="AE536" s="3"/>
      <c r="AF536" s="3"/>
      <c r="AG536" s="3"/>
      <c r="AH536" s="3"/>
      <c r="AI536" s="3"/>
      <c r="AJ536" s="3"/>
      <c r="AK536" s="3"/>
      <c r="AL536" s="1"/>
      <c r="AM536" s="1"/>
    </row>
    <row r="537" spans="12:39">
      <c r="L537" s="1"/>
      <c r="M537" s="1"/>
      <c r="N537" s="1"/>
      <c r="O537" s="1"/>
      <c r="P537" s="1"/>
      <c r="Q537" s="1"/>
      <c r="R537" s="3"/>
      <c r="S537" s="3"/>
      <c r="T537" s="3"/>
      <c r="U537" s="3"/>
      <c r="V537" s="3"/>
      <c r="W537" s="3"/>
      <c r="X537" s="3"/>
      <c r="Y537" s="3"/>
      <c r="Z537" s="3"/>
      <c r="AA537" s="3"/>
      <c r="AB537" s="3"/>
      <c r="AC537" s="3"/>
      <c r="AD537" s="3"/>
      <c r="AE537" s="3"/>
      <c r="AF537" s="3"/>
      <c r="AG537" s="3"/>
      <c r="AH537" s="3"/>
      <c r="AI537" s="3"/>
      <c r="AJ537" s="3"/>
      <c r="AK537" s="3"/>
      <c r="AL537" s="1"/>
      <c r="AM537" s="1"/>
    </row>
    <row r="538" spans="12:39">
      <c r="L538" s="1"/>
      <c r="M538" s="1"/>
      <c r="N538" s="1"/>
      <c r="O538" s="1"/>
      <c r="P538" s="1"/>
      <c r="Q538" s="1"/>
      <c r="R538" s="3"/>
      <c r="S538" s="3"/>
      <c r="T538" s="3"/>
      <c r="U538" s="3"/>
      <c r="V538" s="3"/>
      <c r="W538" s="3"/>
      <c r="X538" s="3"/>
      <c r="Y538" s="3"/>
      <c r="Z538" s="3"/>
      <c r="AA538" s="3"/>
      <c r="AB538" s="3"/>
      <c r="AC538" s="3"/>
      <c r="AD538" s="3"/>
      <c r="AE538" s="3"/>
      <c r="AF538" s="3"/>
      <c r="AG538" s="3"/>
      <c r="AH538" s="3"/>
      <c r="AI538" s="3"/>
      <c r="AJ538" s="3"/>
      <c r="AK538" s="3"/>
      <c r="AL538" s="1"/>
      <c r="AM538" s="1"/>
    </row>
    <row r="539" spans="12:39">
      <c r="L539" s="1"/>
      <c r="M539" s="1"/>
      <c r="N539" s="1"/>
      <c r="O539" s="1"/>
      <c r="P539" s="1"/>
      <c r="Q539" s="1"/>
      <c r="R539" s="3"/>
      <c r="S539" s="3"/>
      <c r="T539" s="3"/>
      <c r="U539" s="3"/>
      <c r="V539" s="3"/>
      <c r="W539" s="3"/>
      <c r="X539" s="3"/>
      <c r="Y539" s="3"/>
      <c r="Z539" s="3"/>
      <c r="AA539" s="3"/>
      <c r="AB539" s="3"/>
      <c r="AC539" s="3"/>
      <c r="AD539" s="3"/>
      <c r="AE539" s="3"/>
      <c r="AF539" s="3"/>
      <c r="AG539" s="3"/>
      <c r="AH539" s="3"/>
      <c r="AI539" s="3"/>
      <c r="AJ539" s="3"/>
      <c r="AK539" s="3"/>
      <c r="AL539" s="1"/>
      <c r="AM539" s="1"/>
    </row>
    <row r="540" spans="12:39">
      <c r="L540" s="1"/>
      <c r="M540" s="1"/>
      <c r="N540" s="1"/>
      <c r="O540" s="1"/>
      <c r="P540" s="1"/>
      <c r="Q540" s="1"/>
      <c r="R540" s="3"/>
      <c r="S540" s="3"/>
      <c r="T540" s="3"/>
      <c r="U540" s="3"/>
      <c r="V540" s="3"/>
      <c r="W540" s="3"/>
      <c r="X540" s="3"/>
      <c r="Y540" s="3"/>
      <c r="Z540" s="3"/>
      <c r="AA540" s="3"/>
      <c r="AB540" s="3"/>
      <c r="AC540" s="3"/>
      <c r="AD540" s="3"/>
      <c r="AE540" s="3"/>
      <c r="AF540" s="3"/>
      <c r="AG540" s="3"/>
      <c r="AH540" s="3"/>
      <c r="AI540" s="3"/>
      <c r="AJ540" s="3"/>
      <c r="AK540" s="3"/>
      <c r="AL540" s="1"/>
      <c r="AM540" s="1"/>
    </row>
    <row r="541" spans="12:39">
      <c r="L541" s="1"/>
      <c r="M541" s="1"/>
      <c r="N541" s="1"/>
      <c r="O541" s="1"/>
      <c r="P541" s="1"/>
      <c r="Q541" s="1"/>
      <c r="R541" s="3"/>
      <c r="S541" s="3"/>
      <c r="T541" s="3"/>
      <c r="U541" s="3"/>
      <c r="V541" s="3"/>
      <c r="W541" s="3"/>
      <c r="X541" s="3"/>
      <c r="Y541" s="3"/>
      <c r="Z541" s="3"/>
      <c r="AA541" s="3"/>
      <c r="AB541" s="3"/>
      <c r="AC541" s="3"/>
      <c r="AD541" s="3"/>
      <c r="AE541" s="3"/>
      <c r="AF541" s="3"/>
      <c r="AG541" s="3"/>
      <c r="AH541" s="3"/>
      <c r="AI541" s="3"/>
      <c r="AJ541" s="3"/>
      <c r="AK541" s="3"/>
      <c r="AL541" s="1"/>
      <c r="AM541" s="1"/>
    </row>
    <row r="542" spans="12:39">
      <c r="L542" s="1"/>
      <c r="M542" s="1"/>
      <c r="N542" s="1"/>
      <c r="O542" s="1"/>
      <c r="P542" s="1"/>
      <c r="Q542" s="1"/>
      <c r="R542" s="3"/>
      <c r="S542" s="3"/>
      <c r="T542" s="3"/>
      <c r="U542" s="3"/>
      <c r="V542" s="3"/>
      <c r="W542" s="3"/>
      <c r="X542" s="3"/>
      <c r="Y542" s="3"/>
      <c r="Z542" s="3"/>
      <c r="AA542" s="3"/>
      <c r="AB542" s="3"/>
      <c r="AC542" s="3"/>
      <c r="AD542" s="3"/>
      <c r="AE542" s="3"/>
      <c r="AF542" s="3"/>
      <c r="AG542" s="3"/>
      <c r="AH542" s="3"/>
      <c r="AI542" s="3"/>
      <c r="AJ542" s="3"/>
      <c r="AK542" s="3"/>
      <c r="AL542" s="1"/>
      <c r="AM542" s="1"/>
    </row>
    <row r="543" spans="12:39">
      <c r="L543" s="1"/>
      <c r="M543" s="1"/>
      <c r="N543" s="1"/>
      <c r="O543" s="1"/>
      <c r="P543" s="1"/>
      <c r="Q543" s="1"/>
      <c r="R543" s="3"/>
      <c r="S543" s="3"/>
      <c r="T543" s="3"/>
      <c r="U543" s="3"/>
      <c r="V543" s="3"/>
      <c r="W543" s="3"/>
      <c r="X543" s="3"/>
      <c r="Y543" s="3"/>
      <c r="Z543" s="3"/>
      <c r="AA543" s="3"/>
      <c r="AB543" s="3"/>
      <c r="AC543" s="3"/>
      <c r="AD543" s="3"/>
      <c r="AE543" s="3"/>
      <c r="AF543" s="3"/>
      <c r="AG543" s="3"/>
      <c r="AH543" s="3"/>
      <c r="AI543" s="3"/>
      <c r="AJ543" s="3"/>
      <c r="AK543" s="3"/>
      <c r="AL543" s="1"/>
      <c r="AM543" s="1"/>
    </row>
    <row r="544" spans="12:39">
      <c r="L544" s="1"/>
      <c r="M544" s="1"/>
      <c r="N544" s="1"/>
      <c r="O544" s="1"/>
      <c r="P544" s="1"/>
      <c r="Q544" s="1"/>
      <c r="R544" s="3"/>
      <c r="S544" s="3"/>
      <c r="T544" s="3"/>
      <c r="U544" s="3"/>
      <c r="V544" s="3"/>
      <c r="W544" s="3"/>
      <c r="X544" s="3"/>
      <c r="Y544" s="3"/>
      <c r="Z544" s="3"/>
      <c r="AA544" s="3"/>
      <c r="AB544" s="3"/>
      <c r="AC544" s="3"/>
      <c r="AD544" s="3"/>
      <c r="AE544" s="3"/>
      <c r="AF544" s="3"/>
      <c r="AG544" s="3"/>
      <c r="AH544" s="3"/>
      <c r="AI544" s="3"/>
      <c r="AJ544" s="3"/>
      <c r="AK544" s="3"/>
      <c r="AL544" s="1"/>
      <c r="AM544" s="1"/>
    </row>
    <row r="545" spans="12:39">
      <c r="L545" s="1"/>
      <c r="M545" s="1"/>
      <c r="N545" s="1"/>
      <c r="O545" s="1"/>
      <c r="P545" s="1"/>
      <c r="Q545" s="1"/>
      <c r="R545" s="3"/>
      <c r="S545" s="3"/>
      <c r="T545" s="3"/>
      <c r="U545" s="3"/>
      <c r="V545" s="3"/>
      <c r="W545" s="3"/>
      <c r="X545" s="3"/>
      <c r="Y545" s="3"/>
      <c r="Z545" s="3"/>
      <c r="AA545" s="3"/>
      <c r="AB545" s="3"/>
      <c r="AC545" s="3"/>
      <c r="AD545" s="3"/>
      <c r="AE545" s="3"/>
      <c r="AF545" s="3"/>
      <c r="AG545" s="3"/>
      <c r="AH545" s="3"/>
      <c r="AI545" s="3"/>
      <c r="AJ545" s="3"/>
      <c r="AK545" s="3"/>
      <c r="AL545" s="1"/>
      <c r="AM545" s="1"/>
    </row>
    <row r="546" spans="12:39">
      <c r="L546" s="1"/>
      <c r="M546" s="1"/>
      <c r="N546" s="1"/>
      <c r="O546" s="1"/>
      <c r="P546" s="1"/>
      <c r="Q546" s="1"/>
      <c r="R546" s="3"/>
      <c r="S546" s="3"/>
      <c r="T546" s="3"/>
      <c r="U546" s="3"/>
      <c r="V546" s="3"/>
      <c r="W546" s="3"/>
      <c r="X546" s="3"/>
      <c r="Y546" s="3"/>
      <c r="Z546" s="3"/>
      <c r="AA546" s="3"/>
      <c r="AB546" s="3"/>
      <c r="AC546" s="3"/>
      <c r="AD546" s="3"/>
      <c r="AE546" s="3"/>
      <c r="AF546" s="3"/>
      <c r="AG546" s="3"/>
      <c r="AH546" s="3"/>
      <c r="AI546" s="3"/>
      <c r="AJ546" s="3"/>
      <c r="AK546" s="3"/>
      <c r="AL546" s="1"/>
      <c r="AM546" s="1"/>
    </row>
    <row r="547" spans="12:39">
      <c r="L547" s="1"/>
      <c r="M547" s="1"/>
      <c r="N547" s="1"/>
      <c r="O547" s="1"/>
      <c r="P547" s="1"/>
      <c r="Q547" s="1"/>
      <c r="R547" s="3"/>
      <c r="S547" s="3"/>
      <c r="T547" s="3"/>
      <c r="U547" s="3"/>
      <c r="V547" s="3"/>
      <c r="W547" s="3"/>
      <c r="X547" s="3"/>
      <c r="Y547" s="3"/>
      <c r="Z547" s="3"/>
      <c r="AA547" s="3"/>
      <c r="AB547" s="3"/>
      <c r="AC547" s="3"/>
      <c r="AD547" s="3"/>
      <c r="AE547" s="3"/>
      <c r="AF547" s="3"/>
      <c r="AG547" s="3"/>
      <c r="AH547" s="3"/>
      <c r="AI547" s="3"/>
      <c r="AJ547" s="3"/>
      <c r="AK547" s="3"/>
      <c r="AL547" s="1"/>
      <c r="AM547" s="1"/>
    </row>
    <row r="548" spans="12:39">
      <c r="L548" s="1"/>
      <c r="M548" s="1"/>
      <c r="N548" s="1"/>
      <c r="O548" s="1"/>
      <c r="P548" s="1"/>
      <c r="Q548" s="1"/>
      <c r="R548" s="3"/>
      <c r="S548" s="3"/>
      <c r="T548" s="3"/>
      <c r="U548" s="3"/>
      <c r="V548" s="3"/>
      <c r="W548" s="3"/>
      <c r="X548" s="3"/>
      <c r="Y548" s="3"/>
      <c r="Z548" s="3"/>
      <c r="AA548" s="3"/>
      <c r="AB548" s="3"/>
      <c r="AC548" s="3"/>
      <c r="AD548" s="3"/>
      <c r="AE548" s="3"/>
      <c r="AF548" s="3"/>
      <c r="AG548" s="3"/>
      <c r="AH548" s="3"/>
      <c r="AI548" s="3"/>
      <c r="AJ548" s="3"/>
      <c r="AK548" s="3"/>
      <c r="AL548" s="1"/>
      <c r="AM548" s="1"/>
    </row>
    <row r="549" spans="12:39">
      <c r="L549" s="1"/>
      <c r="M549" s="1"/>
      <c r="N549" s="1"/>
      <c r="O549" s="1"/>
      <c r="P549" s="1"/>
      <c r="Q549" s="1"/>
      <c r="R549" s="3"/>
      <c r="S549" s="3"/>
      <c r="T549" s="3"/>
      <c r="U549" s="3"/>
      <c r="V549" s="3"/>
      <c r="W549" s="3"/>
      <c r="X549" s="3"/>
      <c r="Y549" s="3"/>
      <c r="Z549" s="3"/>
      <c r="AA549" s="3"/>
      <c r="AB549" s="3"/>
      <c r="AC549" s="3"/>
      <c r="AD549" s="3"/>
      <c r="AE549" s="3"/>
      <c r="AF549" s="3"/>
      <c r="AG549" s="3"/>
      <c r="AH549" s="3"/>
      <c r="AI549" s="3"/>
      <c r="AJ549" s="3"/>
      <c r="AK549" s="3"/>
      <c r="AL549" s="1"/>
      <c r="AM549" s="1"/>
    </row>
    <row r="550" spans="12:39">
      <c r="L550" s="1"/>
      <c r="M550" s="1"/>
      <c r="N550" s="1"/>
      <c r="O550" s="1"/>
      <c r="P550" s="1"/>
      <c r="Q550" s="1"/>
      <c r="R550" s="3"/>
      <c r="S550" s="3"/>
      <c r="T550" s="3"/>
      <c r="U550" s="3"/>
      <c r="V550" s="3"/>
      <c r="W550" s="3"/>
      <c r="X550" s="3"/>
      <c r="Y550" s="3"/>
      <c r="Z550" s="3"/>
      <c r="AA550" s="3"/>
      <c r="AB550" s="3"/>
      <c r="AC550" s="3"/>
      <c r="AD550" s="3"/>
      <c r="AE550" s="3"/>
      <c r="AF550" s="3"/>
      <c r="AG550" s="3"/>
      <c r="AH550" s="3"/>
      <c r="AI550" s="3"/>
      <c r="AJ550" s="3"/>
      <c r="AK550" s="3"/>
      <c r="AL550" s="1"/>
      <c r="AM550" s="1"/>
    </row>
    <row r="551" spans="12:39">
      <c r="L551" s="1"/>
      <c r="M551" s="1"/>
      <c r="N551" s="1"/>
      <c r="O551" s="1"/>
      <c r="P551" s="1"/>
      <c r="Q551" s="1"/>
      <c r="R551" s="3"/>
      <c r="S551" s="3"/>
      <c r="T551" s="3"/>
      <c r="U551" s="3"/>
      <c r="V551" s="3"/>
      <c r="W551" s="3"/>
      <c r="X551" s="3"/>
      <c r="Y551" s="3"/>
      <c r="Z551" s="3"/>
      <c r="AA551" s="3"/>
      <c r="AB551" s="3"/>
      <c r="AC551" s="3"/>
      <c r="AD551" s="3"/>
      <c r="AE551" s="3"/>
      <c r="AF551" s="3"/>
      <c r="AG551" s="3"/>
      <c r="AH551" s="3"/>
      <c r="AI551" s="3"/>
      <c r="AJ551" s="3"/>
      <c r="AK551" s="3"/>
      <c r="AL551" s="1"/>
      <c r="AM551" s="1"/>
    </row>
    <row r="552" spans="12:39">
      <c r="L552" s="1"/>
      <c r="M552" s="1"/>
      <c r="N552" s="1"/>
      <c r="O552" s="1"/>
      <c r="P552" s="1"/>
      <c r="Q552" s="1"/>
      <c r="R552" s="3"/>
      <c r="S552" s="3"/>
      <c r="T552" s="3"/>
      <c r="U552" s="3"/>
      <c r="V552" s="3"/>
      <c r="W552" s="3"/>
      <c r="X552" s="3"/>
      <c r="Y552" s="3"/>
      <c r="Z552" s="3"/>
      <c r="AA552" s="3"/>
      <c r="AB552" s="3"/>
      <c r="AC552" s="3"/>
      <c r="AD552" s="3"/>
      <c r="AE552" s="3"/>
      <c r="AF552" s="3"/>
      <c r="AG552" s="3"/>
      <c r="AH552" s="3"/>
      <c r="AI552" s="3"/>
      <c r="AJ552" s="3"/>
      <c r="AK552" s="3"/>
      <c r="AL552" s="1"/>
      <c r="AM552" s="1"/>
    </row>
    <row r="553" spans="12:39">
      <c r="L553" s="1"/>
      <c r="M553" s="1"/>
      <c r="N553" s="1"/>
      <c r="O553" s="1"/>
      <c r="P553" s="1"/>
      <c r="Q553" s="1"/>
      <c r="R553" s="3"/>
      <c r="S553" s="3"/>
      <c r="T553" s="3"/>
      <c r="U553" s="3"/>
      <c r="V553" s="3"/>
      <c r="W553" s="3"/>
      <c r="X553" s="3"/>
      <c r="Y553" s="3"/>
      <c r="Z553" s="3"/>
      <c r="AA553" s="3"/>
      <c r="AB553" s="3"/>
      <c r="AC553" s="3"/>
      <c r="AD553" s="3"/>
      <c r="AE553" s="3"/>
      <c r="AF553" s="3"/>
      <c r="AG553" s="3"/>
      <c r="AH553" s="3"/>
      <c r="AI553" s="3"/>
      <c r="AJ553" s="3"/>
      <c r="AK553" s="3"/>
      <c r="AL553" s="1"/>
      <c r="AM553" s="1"/>
    </row>
    <row r="554" spans="12:39">
      <c r="L554" s="1"/>
      <c r="M554" s="1"/>
      <c r="N554" s="1"/>
      <c r="O554" s="1"/>
      <c r="P554" s="1"/>
      <c r="Q554" s="1"/>
      <c r="R554" s="3"/>
      <c r="S554" s="3"/>
      <c r="T554" s="3"/>
      <c r="U554" s="3"/>
      <c r="V554" s="3"/>
      <c r="W554" s="3"/>
      <c r="X554" s="3"/>
      <c r="Y554" s="3"/>
      <c r="Z554" s="3"/>
      <c r="AA554" s="3"/>
      <c r="AB554" s="3"/>
      <c r="AC554" s="3"/>
      <c r="AD554" s="3"/>
      <c r="AE554" s="3"/>
      <c r="AF554" s="3"/>
      <c r="AG554" s="3"/>
      <c r="AH554" s="3"/>
      <c r="AI554" s="3"/>
      <c r="AJ554" s="3"/>
      <c r="AK554" s="3"/>
      <c r="AL554" s="1"/>
      <c r="AM554" s="1"/>
    </row>
    <row r="555" spans="12:39">
      <c r="L555" s="1"/>
      <c r="M555" s="1"/>
      <c r="N555" s="1"/>
      <c r="O555" s="1"/>
      <c r="P555" s="1"/>
      <c r="Q555" s="1"/>
      <c r="R555" s="3"/>
      <c r="S555" s="3"/>
      <c r="T555" s="3"/>
      <c r="U555" s="3"/>
      <c r="V555" s="3"/>
      <c r="W555" s="3"/>
      <c r="X555" s="3"/>
      <c r="Y555" s="3"/>
      <c r="Z555" s="3"/>
      <c r="AA555" s="3"/>
      <c r="AB555" s="3"/>
      <c r="AC555" s="3"/>
      <c r="AD555" s="3"/>
      <c r="AE555" s="3"/>
      <c r="AF555" s="3"/>
      <c r="AG555" s="3"/>
      <c r="AH555" s="3"/>
      <c r="AI555" s="3"/>
      <c r="AJ555" s="3"/>
      <c r="AK555" s="3"/>
      <c r="AL555" s="1"/>
      <c r="AM555" s="1"/>
    </row>
    <row r="556" spans="12:39">
      <c r="L556" s="1"/>
      <c r="M556" s="1"/>
      <c r="N556" s="1"/>
      <c r="O556" s="1"/>
      <c r="P556" s="1"/>
      <c r="Q556" s="1"/>
      <c r="R556" s="3"/>
      <c r="S556" s="3"/>
      <c r="T556" s="3"/>
      <c r="U556" s="3"/>
      <c r="V556" s="3"/>
      <c r="W556" s="3"/>
      <c r="X556" s="3"/>
      <c r="Y556" s="3"/>
      <c r="Z556" s="3"/>
      <c r="AA556" s="3"/>
      <c r="AB556" s="3"/>
      <c r="AC556" s="3"/>
      <c r="AD556" s="3"/>
      <c r="AE556" s="3"/>
      <c r="AF556" s="3"/>
      <c r="AG556" s="3"/>
      <c r="AH556" s="3"/>
      <c r="AI556" s="3"/>
      <c r="AJ556" s="3"/>
      <c r="AK556" s="3"/>
      <c r="AL556" s="1"/>
      <c r="AM556" s="1"/>
    </row>
    <row r="557" spans="12:39">
      <c r="L557" s="1"/>
      <c r="M557" s="1"/>
      <c r="N557" s="1"/>
      <c r="O557" s="1"/>
      <c r="P557" s="1"/>
      <c r="Q557" s="1"/>
      <c r="R557" s="3"/>
      <c r="S557" s="3"/>
      <c r="T557" s="3"/>
      <c r="U557" s="3"/>
      <c r="V557" s="3"/>
      <c r="W557" s="3"/>
      <c r="X557" s="3"/>
      <c r="Y557" s="3"/>
      <c r="Z557" s="3"/>
      <c r="AA557" s="3"/>
      <c r="AB557" s="3"/>
      <c r="AC557" s="3"/>
      <c r="AD557" s="3"/>
      <c r="AE557" s="3"/>
      <c r="AF557" s="3"/>
      <c r="AG557" s="3"/>
      <c r="AH557" s="3"/>
      <c r="AI557" s="3"/>
      <c r="AJ557" s="3"/>
      <c r="AK557" s="3"/>
      <c r="AL557" s="1"/>
      <c r="AM557" s="1"/>
    </row>
    <row r="558" spans="12:39">
      <c r="L558" s="1"/>
      <c r="M558" s="1"/>
      <c r="N558" s="1"/>
      <c r="O558" s="1"/>
      <c r="P558" s="1"/>
      <c r="Q558" s="1"/>
      <c r="R558" s="3"/>
      <c r="S558" s="3"/>
      <c r="T558" s="3"/>
      <c r="U558" s="3"/>
      <c r="V558" s="3"/>
      <c r="W558" s="3"/>
      <c r="X558" s="3"/>
      <c r="Y558" s="3"/>
      <c r="Z558" s="3"/>
      <c r="AA558" s="3"/>
      <c r="AB558" s="3"/>
      <c r="AC558" s="3"/>
      <c r="AD558" s="3"/>
      <c r="AE558" s="3"/>
      <c r="AF558" s="3"/>
      <c r="AG558" s="3"/>
      <c r="AH558" s="3"/>
      <c r="AI558" s="3"/>
      <c r="AJ558" s="3"/>
      <c r="AK558" s="3"/>
      <c r="AL558" s="1"/>
      <c r="AM558" s="1"/>
    </row>
    <row r="559" spans="12:39">
      <c r="L559" s="1"/>
      <c r="M559" s="1"/>
      <c r="N559" s="1"/>
      <c r="O559" s="1"/>
      <c r="P559" s="1"/>
      <c r="Q559" s="1"/>
      <c r="R559" s="3"/>
      <c r="S559" s="3"/>
      <c r="T559" s="3"/>
      <c r="U559" s="3"/>
      <c r="V559" s="3"/>
      <c r="W559" s="3"/>
      <c r="X559" s="3"/>
      <c r="Y559" s="3"/>
      <c r="Z559" s="3"/>
      <c r="AA559" s="3"/>
      <c r="AB559" s="3"/>
      <c r="AC559" s="3"/>
      <c r="AD559" s="3"/>
      <c r="AE559" s="3"/>
      <c r="AF559" s="3"/>
      <c r="AG559" s="3"/>
      <c r="AH559" s="3"/>
      <c r="AI559" s="3"/>
      <c r="AJ559" s="3"/>
      <c r="AK559" s="3"/>
      <c r="AL559" s="1"/>
      <c r="AM559" s="1"/>
    </row>
    <row r="560" spans="12:39">
      <c r="L560" s="1"/>
      <c r="M560" s="1"/>
      <c r="N560" s="1"/>
      <c r="O560" s="1"/>
      <c r="P560" s="1"/>
      <c r="Q560" s="1"/>
      <c r="R560" s="3"/>
      <c r="S560" s="3"/>
      <c r="T560" s="3"/>
      <c r="U560" s="3"/>
      <c r="V560" s="3"/>
      <c r="W560" s="3"/>
      <c r="X560" s="3"/>
      <c r="Y560" s="3"/>
      <c r="Z560" s="3"/>
      <c r="AA560" s="3"/>
      <c r="AB560" s="3"/>
      <c r="AC560" s="3"/>
      <c r="AD560" s="3"/>
      <c r="AE560" s="3"/>
      <c r="AF560" s="3"/>
      <c r="AG560" s="3"/>
      <c r="AH560" s="3"/>
      <c r="AI560" s="3"/>
      <c r="AJ560" s="3"/>
      <c r="AK560" s="3"/>
      <c r="AL560" s="1"/>
      <c r="AM560" s="1"/>
    </row>
    <row r="561" spans="12:39">
      <c r="L561" s="1"/>
      <c r="M561" s="1"/>
      <c r="N561" s="1"/>
      <c r="O561" s="1"/>
      <c r="P561" s="1"/>
      <c r="Q561" s="1"/>
      <c r="R561" s="3"/>
      <c r="S561" s="3"/>
      <c r="T561" s="3"/>
      <c r="U561" s="3"/>
      <c r="V561" s="3"/>
      <c r="W561" s="3"/>
      <c r="X561" s="3"/>
      <c r="Y561" s="3"/>
      <c r="Z561" s="3"/>
      <c r="AA561" s="3"/>
      <c r="AB561" s="3"/>
      <c r="AC561" s="3"/>
      <c r="AD561" s="3"/>
      <c r="AE561" s="3"/>
      <c r="AF561" s="3"/>
      <c r="AG561" s="3"/>
      <c r="AH561" s="3"/>
      <c r="AI561" s="3"/>
      <c r="AJ561" s="3"/>
      <c r="AK561" s="3"/>
      <c r="AL561" s="1"/>
      <c r="AM561" s="1"/>
    </row>
    <row r="562" spans="12:39">
      <c r="L562" s="1"/>
      <c r="M562" s="1"/>
      <c r="N562" s="1"/>
      <c r="O562" s="1"/>
      <c r="P562" s="1"/>
      <c r="Q562" s="1"/>
      <c r="R562" s="3"/>
      <c r="S562" s="3"/>
      <c r="T562" s="3"/>
      <c r="U562" s="3"/>
      <c r="V562" s="3"/>
      <c r="W562" s="3"/>
      <c r="X562" s="3"/>
      <c r="Y562" s="3"/>
      <c r="Z562" s="3"/>
      <c r="AA562" s="3"/>
      <c r="AB562" s="3"/>
      <c r="AC562" s="3"/>
      <c r="AD562" s="3"/>
      <c r="AE562" s="3"/>
      <c r="AF562" s="3"/>
      <c r="AG562" s="3"/>
      <c r="AH562" s="3"/>
      <c r="AI562" s="3"/>
      <c r="AJ562" s="3"/>
      <c r="AK562" s="3"/>
      <c r="AL562" s="1"/>
      <c r="AM562" s="1"/>
    </row>
    <row r="563" spans="12:39">
      <c r="L563" s="1"/>
      <c r="M563" s="1"/>
      <c r="N563" s="1"/>
      <c r="O563" s="1"/>
      <c r="P563" s="1"/>
      <c r="Q563" s="1"/>
      <c r="R563" s="3"/>
      <c r="S563" s="3"/>
      <c r="T563" s="3"/>
      <c r="U563" s="3"/>
      <c r="V563" s="3"/>
      <c r="W563" s="3"/>
      <c r="X563" s="3"/>
      <c r="Y563" s="3"/>
      <c r="Z563" s="3"/>
      <c r="AA563" s="3"/>
      <c r="AB563" s="3"/>
      <c r="AC563" s="3"/>
      <c r="AD563" s="3"/>
      <c r="AE563" s="3"/>
      <c r="AF563" s="3"/>
      <c r="AG563" s="3"/>
      <c r="AH563" s="3"/>
      <c r="AI563" s="3"/>
      <c r="AJ563" s="3"/>
      <c r="AK563" s="3"/>
      <c r="AL563" s="1"/>
      <c r="AM563" s="1"/>
    </row>
    <row r="564" spans="12:39">
      <c r="L564" s="1"/>
      <c r="M564" s="1"/>
      <c r="N564" s="1"/>
      <c r="O564" s="1"/>
      <c r="P564" s="1"/>
      <c r="Q564" s="1"/>
      <c r="R564" s="3"/>
      <c r="S564" s="3"/>
      <c r="T564" s="3"/>
      <c r="U564" s="3"/>
      <c r="V564" s="3"/>
      <c r="W564" s="3"/>
      <c r="X564" s="3"/>
      <c r="Y564" s="3"/>
      <c r="Z564" s="3"/>
      <c r="AA564" s="3"/>
      <c r="AB564" s="3"/>
      <c r="AC564" s="3"/>
      <c r="AD564" s="3"/>
      <c r="AE564" s="3"/>
      <c r="AF564" s="3"/>
      <c r="AG564" s="3"/>
      <c r="AH564" s="3"/>
      <c r="AI564" s="3"/>
      <c r="AJ564" s="3"/>
      <c r="AK564" s="3"/>
      <c r="AL564" s="1"/>
      <c r="AM564" s="1"/>
    </row>
    <row r="565" spans="12:39">
      <c r="L565" s="1"/>
      <c r="M565" s="1"/>
      <c r="N565" s="1"/>
      <c r="O565" s="1"/>
      <c r="P565" s="1"/>
      <c r="Q565" s="1"/>
      <c r="R565" s="3"/>
      <c r="S565" s="3"/>
      <c r="T565" s="3"/>
      <c r="U565" s="3"/>
      <c r="V565" s="3"/>
      <c r="W565" s="3"/>
      <c r="X565" s="3"/>
      <c r="Y565" s="3"/>
      <c r="Z565" s="3"/>
      <c r="AA565" s="3"/>
      <c r="AB565" s="3"/>
      <c r="AC565" s="3"/>
      <c r="AD565" s="3"/>
      <c r="AE565" s="3"/>
      <c r="AF565" s="3"/>
      <c r="AG565" s="3"/>
      <c r="AH565" s="3"/>
      <c r="AI565" s="3"/>
      <c r="AJ565" s="3"/>
      <c r="AK565" s="3"/>
      <c r="AL565" s="1"/>
      <c r="AM565" s="1"/>
    </row>
    <row r="566" spans="12:39">
      <c r="L566" s="1"/>
      <c r="M566" s="1"/>
      <c r="N566" s="1"/>
      <c r="O566" s="1"/>
      <c r="P566" s="1"/>
      <c r="Q566" s="1"/>
      <c r="R566" s="3"/>
      <c r="S566" s="3"/>
      <c r="T566" s="3"/>
      <c r="U566" s="3"/>
      <c r="V566" s="3"/>
      <c r="W566" s="3"/>
      <c r="X566" s="3"/>
      <c r="Y566" s="3"/>
      <c r="Z566" s="3"/>
      <c r="AA566" s="3"/>
      <c r="AB566" s="3"/>
      <c r="AC566" s="3"/>
      <c r="AD566" s="3"/>
      <c r="AE566" s="3"/>
      <c r="AF566" s="3"/>
      <c r="AG566" s="3"/>
      <c r="AH566" s="3"/>
      <c r="AI566" s="3"/>
      <c r="AJ566" s="3"/>
      <c r="AK566" s="3"/>
      <c r="AL566" s="1"/>
      <c r="AM566" s="1"/>
    </row>
    <row r="567" spans="12:39">
      <c r="L567" s="1"/>
      <c r="M567" s="1"/>
      <c r="N567" s="1"/>
      <c r="O567" s="1"/>
      <c r="P567" s="1"/>
      <c r="Q567" s="1"/>
      <c r="R567" s="3"/>
      <c r="S567" s="3"/>
      <c r="T567" s="3"/>
      <c r="U567" s="3"/>
      <c r="V567" s="3"/>
      <c r="W567" s="3"/>
      <c r="X567" s="3"/>
      <c r="Y567" s="3"/>
      <c r="Z567" s="3"/>
      <c r="AA567" s="3"/>
      <c r="AB567" s="3"/>
      <c r="AC567" s="3"/>
      <c r="AD567" s="3"/>
      <c r="AE567" s="3"/>
      <c r="AF567" s="3"/>
      <c r="AG567" s="3"/>
      <c r="AH567" s="3"/>
      <c r="AI567" s="3"/>
      <c r="AJ567" s="3"/>
      <c r="AK567" s="3"/>
      <c r="AL567" s="1"/>
      <c r="AM567" s="1"/>
    </row>
    <row r="568" spans="12:39">
      <c r="L568" s="1"/>
      <c r="M568" s="1"/>
      <c r="N568" s="1"/>
      <c r="O568" s="1"/>
      <c r="P568" s="1"/>
      <c r="Q568" s="1"/>
      <c r="R568" s="3"/>
      <c r="S568" s="3"/>
      <c r="T568" s="3"/>
      <c r="U568" s="3"/>
      <c r="V568" s="3"/>
      <c r="W568" s="3"/>
      <c r="X568" s="3"/>
      <c r="Y568" s="3"/>
      <c r="Z568" s="3"/>
      <c r="AA568" s="3"/>
      <c r="AB568" s="3"/>
      <c r="AC568" s="3"/>
      <c r="AD568" s="3"/>
      <c r="AE568" s="3"/>
      <c r="AF568" s="3"/>
      <c r="AG568" s="3"/>
      <c r="AH568" s="3"/>
      <c r="AI568" s="3"/>
      <c r="AJ568" s="3"/>
      <c r="AK568" s="3"/>
      <c r="AL568" s="1"/>
      <c r="AM568" s="1"/>
    </row>
    <row r="569" spans="12:39">
      <c r="L569" s="1"/>
      <c r="M569" s="1"/>
      <c r="N569" s="1"/>
      <c r="O569" s="1"/>
      <c r="P569" s="1"/>
      <c r="Q569" s="1"/>
      <c r="R569" s="3"/>
      <c r="S569" s="3"/>
      <c r="T569" s="3"/>
      <c r="U569" s="3"/>
      <c r="V569" s="3"/>
      <c r="W569" s="3"/>
      <c r="X569" s="3"/>
      <c r="Y569" s="3"/>
      <c r="Z569" s="3"/>
      <c r="AA569" s="3"/>
      <c r="AB569" s="3"/>
      <c r="AC569" s="3"/>
      <c r="AD569" s="3"/>
      <c r="AE569" s="3"/>
      <c r="AF569" s="3"/>
      <c r="AG569" s="3"/>
      <c r="AH569" s="3"/>
      <c r="AI569" s="3"/>
      <c r="AJ569" s="3"/>
      <c r="AK569" s="3"/>
      <c r="AL569" s="1"/>
      <c r="AM569" s="1"/>
    </row>
    <row r="570" spans="12:39">
      <c r="L570" s="1"/>
      <c r="M570" s="1"/>
      <c r="N570" s="1"/>
      <c r="O570" s="1"/>
      <c r="P570" s="1"/>
      <c r="Q570" s="1"/>
      <c r="R570" s="3"/>
      <c r="S570" s="3"/>
      <c r="T570" s="3"/>
      <c r="U570" s="3"/>
      <c r="V570" s="3"/>
      <c r="W570" s="3"/>
      <c r="X570" s="3"/>
      <c r="Y570" s="3"/>
      <c r="Z570" s="3"/>
      <c r="AA570" s="3"/>
      <c r="AB570" s="3"/>
      <c r="AC570" s="3"/>
      <c r="AD570" s="3"/>
      <c r="AE570" s="3"/>
      <c r="AF570" s="3"/>
      <c r="AG570" s="3"/>
      <c r="AH570" s="3"/>
      <c r="AI570" s="3"/>
      <c r="AJ570" s="3"/>
      <c r="AK570" s="3"/>
      <c r="AL570" s="1"/>
      <c r="AM570" s="1"/>
    </row>
    <row r="571" spans="12:39">
      <c r="L571" s="1"/>
      <c r="M571" s="1"/>
      <c r="N571" s="1"/>
      <c r="O571" s="1"/>
      <c r="P571" s="1"/>
      <c r="Q571" s="1"/>
      <c r="R571" s="3"/>
      <c r="S571" s="3"/>
      <c r="T571" s="3"/>
      <c r="U571" s="3"/>
      <c r="V571" s="3"/>
      <c r="W571" s="3"/>
      <c r="X571" s="3"/>
      <c r="Y571" s="3"/>
      <c r="Z571" s="3"/>
      <c r="AA571" s="3"/>
      <c r="AB571" s="3"/>
      <c r="AC571" s="3"/>
      <c r="AD571" s="3"/>
      <c r="AE571" s="3"/>
      <c r="AF571" s="3"/>
      <c r="AG571" s="3"/>
      <c r="AH571" s="3"/>
      <c r="AI571" s="3"/>
      <c r="AJ571" s="3"/>
      <c r="AK571" s="3"/>
      <c r="AL571" s="1"/>
      <c r="AM571" s="1"/>
    </row>
    <row r="572" spans="12:39">
      <c r="L572" s="1"/>
      <c r="M572" s="1"/>
      <c r="N572" s="1"/>
      <c r="O572" s="1"/>
      <c r="P572" s="1"/>
      <c r="Q572" s="1"/>
      <c r="R572" s="3"/>
      <c r="S572" s="3"/>
      <c r="T572" s="3"/>
      <c r="U572" s="3"/>
      <c r="V572" s="3"/>
      <c r="W572" s="3"/>
      <c r="X572" s="3"/>
      <c r="Y572" s="3"/>
      <c r="Z572" s="3"/>
      <c r="AA572" s="3"/>
      <c r="AB572" s="3"/>
      <c r="AC572" s="3"/>
      <c r="AD572" s="3"/>
      <c r="AE572" s="3"/>
      <c r="AF572" s="3"/>
      <c r="AG572" s="3"/>
      <c r="AH572" s="3"/>
      <c r="AI572" s="3"/>
      <c r="AJ572" s="3"/>
      <c r="AK572" s="3"/>
      <c r="AL572" s="1"/>
      <c r="AM572" s="1"/>
    </row>
    <row r="573" spans="12:39">
      <c r="L573" s="1"/>
      <c r="M573" s="1"/>
      <c r="N573" s="1"/>
      <c r="O573" s="1"/>
      <c r="P573" s="1"/>
      <c r="Q573" s="1"/>
      <c r="R573" s="3"/>
      <c r="S573" s="3"/>
      <c r="T573" s="3"/>
      <c r="U573" s="3"/>
      <c r="V573" s="3"/>
      <c r="W573" s="3"/>
      <c r="X573" s="3"/>
      <c r="Y573" s="3"/>
      <c r="Z573" s="3"/>
      <c r="AA573" s="3"/>
      <c r="AB573" s="3"/>
      <c r="AC573" s="3"/>
      <c r="AD573" s="3"/>
      <c r="AE573" s="3"/>
      <c r="AF573" s="3"/>
      <c r="AG573" s="3"/>
      <c r="AH573" s="3"/>
      <c r="AI573" s="3"/>
      <c r="AJ573" s="3"/>
      <c r="AK573" s="3"/>
      <c r="AL573" s="1"/>
      <c r="AM573" s="1"/>
    </row>
    <row r="574" spans="12:39">
      <c r="L574" s="1"/>
      <c r="M574" s="1"/>
      <c r="N574" s="1"/>
      <c r="O574" s="1"/>
      <c r="P574" s="1"/>
      <c r="Q574" s="1"/>
      <c r="R574" s="3"/>
      <c r="S574" s="3"/>
      <c r="T574" s="3"/>
      <c r="U574" s="3"/>
      <c r="V574" s="3"/>
      <c r="W574" s="3"/>
      <c r="X574" s="3"/>
      <c r="Y574" s="3"/>
      <c r="Z574" s="3"/>
      <c r="AA574" s="3"/>
      <c r="AB574" s="3"/>
      <c r="AC574" s="3"/>
      <c r="AD574" s="3"/>
      <c r="AE574" s="3"/>
      <c r="AF574" s="3"/>
      <c r="AG574" s="3"/>
      <c r="AH574" s="3"/>
      <c r="AI574" s="3"/>
      <c r="AJ574" s="3"/>
      <c r="AK574" s="3"/>
      <c r="AL574" s="1"/>
      <c r="AM574" s="1"/>
    </row>
    <row r="575" spans="12:39">
      <c r="L575" s="1"/>
      <c r="M575" s="1"/>
      <c r="N575" s="1"/>
      <c r="O575" s="1"/>
      <c r="P575" s="1"/>
      <c r="Q575" s="1"/>
      <c r="R575" s="3"/>
      <c r="S575" s="3"/>
      <c r="T575" s="3"/>
      <c r="U575" s="3"/>
      <c r="V575" s="3"/>
      <c r="W575" s="3"/>
      <c r="X575" s="3"/>
      <c r="Y575" s="3"/>
      <c r="Z575" s="3"/>
      <c r="AA575" s="3"/>
      <c r="AB575" s="3"/>
      <c r="AC575" s="3"/>
      <c r="AD575" s="3"/>
      <c r="AE575" s="3"/>
      <c r="AF575" s="3"/>
      <c r="AG575" s="3"/>
      <c r="AH575" s="3"/>
      <c r="AI575" s="3"/>
      <c r="AJ575" s="3"/>
      <c r="AK575" s="3"/>
      <c r="AL575" s="1"/>
      <c r="AM575" s="1"/>
    </row>
    <row r="576" spans="12:39">
      <c r="L576" s="1"/>
      <c r="M576" s="1"/>
      <c r="N576" s="1"/>
      <c r="O576" s="1"/>
      <c r="P576" s="1"/>
      <c r="Q576" s="1"/>
      <c r="R576" s="3"/>
      <c r="S576" s="3"/>
      <c r="T576" s="3"/>
      <c r="U576" s="3"/>
      <c r="V576" s="3"/>
      <c r="W576" s="3"/>
      <c r="X576" s="3"/>
      <c r="Y576" s="3"/>
      <c r="Z576" s="3"/>
      <c r="AA576" s="3"/>
      <c r="AB576" s="3"/>
      <c r="AC576" s="3"/>
      <c r="AD576" s="3"/>
      <c r="AE576" s="3"/>
      <c r="AF576" s="3"/>
      <c r="AG576" s="3"/>
      <c r="AH576" s="3"/>
      <c r="AI576" s="3"/>
      <c r="AJ576" s="3"/>
      <c r="AK576" s="3"/>
      <c r="AL576" s="1"/>
      <c r="AM576" s="1"/>
    </row>
    <row r="577" spans="12:39">
      <c r="L577" s="1"/>
      <c r="M577" s="1"/>
      <c r="N577" s="1"/>
      <c r="O577" s="1"/>
      <c r="P577" s="1"/>
      <c r="Q577" s="1"/>
      <c r="R577" s="3"/>
      <c r="S577" s="3"/>
      <c r="T577" s="3"/>
      <c r="U577" s="3"/>
      <c r="V577" s="3"/>
      <c r="W577" s="3"/>
      <c r="X577" s="3"/>
      <c r="Y577" s="3"/>
      <c r="Z577" s="3"/>
      <c r="AA577" s="3"/>
      <c r="AB577" s="3"/>
      <c r="AC577" s="3"/>
      <c r="AD577" s="3"/>
      <c r="AE577" s="3"/>
      <c r="AF577" s="3"/>
      <c r="AG577" s="3"/>
      <c r="AH577" s="3"/>
      <c r="AI577" s="3"/>
      <c r="AJ577" s="3"/>
      <c r="AK577" s="3"/>
      <c r="AL577" s="1"/>
      <c r="AM577" s="1"/>
    </row>
    <row r="578" spans="12:39">
      <c r="L578" s="1"/>
      <c r="M578" s="1"/>
      <c r="N578" s="1"/>
      <c r="O578" s="1"/>
      <c r="P578" s="1"/>
      <c r="Q578" s="1"/>
      <c r="R578" s="3"/>
      <c r="S578" s="3"/>
      <c r="T578" s="3"/>
      <c r="U578" s="3"/>
      <c r="V578" s="3"/>
      <c r="W578" s="3"/>
      <c r="X578" s="3"/>
      <c r="Y578" s="3"/>
      <c r="Z578" s="3"/>
      <c r="AA578" s="3"/>
      <c r="AB578" s="3"/>
      <c r="AC578" s="3"/>
      <c r="AD578" s="3"/>
      <c r="AE578" s="3"/>
      <c r="AF578" s="3"/>
      <c r="AG578" s="3"/>
      <c r="AH578" s="3"/>
      <c r="AI578" s="3"/>
      <c r="AJ578" s="3"/>
      <c r="AK578" s="3"/>
      <c r="AL578" s="1"/>
      <c r="AM578" s="1"/>
    </row>
    <row r="579" spans="12:39">
      <c r="L579" s="1"/>
      <c r="M579" s="1"/>
      <c r="N579" s="1"/>
      <c r="O579" s="1"/>
      <c r="P579" s="1"/>
      <c r="Q579" s="1"/>
      <c r="R579" s="3"/>
      <c r="S579" s="3"/>
      <c r="T579" s="3"/>
      <c r="U579" s="3"/>
      <c r="V579" s="3"/>
      <c r="W579" s="3"/>
      <c r="X579" s="3"/>
      <c r="Y579" s="3"/>
      <c r="Z579" s="3"/>
      <c r="AA579" s="3"/>
      <c r="AB579" s="3"/>
      <c r="AC579" s="3"/>
      <c r="AD579" s="3"/>
      <c r="AE579" s="3"/>
      <c r="AF579" s="3"/>
      <c r="AG579" s="3"/>
      <c r="AH579" s="3"/>
      <c r="AI579" s="3"/>
      <c r="AJ579" s="3"/>
      <c r="AK579" s="3"/>
      <c r="AL579" s="1"/>
      <c r="AM579" s="1"/>
    </row>
    <row r="580" spans="12:39">
      <c r="L580" s="1"/>
      <c r="M580" s="1"/>
      <c r="N580" s="1"/>
      <c r="O580" s="1"/>
      <c r="P580" s="1"/>
      <c r="Q580" s="1"/>
      <c r="R580" s="3"/>
      <c r="S580" s="3"/>
      <c r="T580" s="3"/>
      <c r="U580" s="3"/>
      <c r="V580" s="3"/>
      <c r="W580" s="3"/>
      <c r="X580" s="3"/>
      <c r="Y580" s="3"/>
      <c r="Z580" s="3"/>
      <c r="AA580" s="3"/>
      <c r="AB580" s="3"/>
      <c r="AC580" s="3"/>
      <c r="AD580" s="3"/>
      <c r="AE580" s="3"/>
      <c r="AF580" s="3"/>
      <c r="AG580" s="3"/>
      <c r="AH580" s="3"/>
      <c r="AI580" s="3"/>
      <c r="AJ580" s="3"/>
      <c r="AK580" s="3"/>
      <c r="AL580" s="1"/>
      <c r="AM580" s="1"/>
    </row>
    <row r="581" spans="12:39">
      <c r="L581" s="1"/>
      <c r="M581" s="1"/>
      <c r="N581" s="1"/>
      <c r="O581" s="1"/>
      <c r="P581" s="1"/>
      <c r="Q581" s="1"/>
      <c r="R581" s="3"/>
      <c r="S581" s="3"/>
      <c r="T581" s="3"/>
      <c r="U581" s="3"/>
      <c r="V581" s="3"/>
      <c r="W581" s="3"/>
      <c r="X581" s="3"/>
      <c r="Y581" s="3"/>
      <c r="Z581" s="3"/>
      <c r="AA581" s="3"/>
      <c r="AB581" s="3"/>
      <c r="AC581" s="3"/>
      <c r="AD581" s="3"/>
      <c r="AE581" s="3"/>
      <c r="AF581" s="3"/>
      <c r="AG581" s="3"/>
      <c r="AH581" s="3"/>
      <c r="AI581" s="3"/>
      <c r="AJ581" s="3"/>
      <c r="AK581" s="3"/>
      <c r="AL581" s="1"/>
      <c r="AM581" s="1"/>
    </row>
    <row r="582" spans="12:39">
      <c r="L582" s="1"/>
      <c r="M582" s="1"/>
      <c r="N582" s="1"/>
      <c r="O582" s="1"/>
      <c r="P582" s="1"/>
      <c r="Q582" s="1"/>
      <c r="R582" s="3"/>
      <c r="S582" s="3"/>
      <c r="T582" s="3"/>
      <c r="U582" s="3"/>
      <c r="V582" s="3"/>
      <c r="W582" s="3"/>
      <c r="X582" s="3"/>
      <c r="Y582" s="3"/>
      <c r="Z582" s="3"/>
      <c r="AA582" s="3"/>
      <c r="AB582" s="3"/>
      <c r="AC582" s="3"/>
      <c r="AD582" s="3"/>
      <c r="AE582" s="3"/>
      <c r="AF582" s="3"/>
      <c r="AG582" s="3"/>
      <c r="AH582" s="3"/>
      <c r="AI582" s="3"/>
      <c r="AJ582" s="3"/>
      <c r="AK582" s="3"/>
      <c r="AL582" s="1"/>
      <c r="AM582" s="1"/>
    </row>
    <row r="583" spans="12:39">
      <c r="L583" s="1"/>
      <c r="M583" s="1"/>
      <c r="N583" s="1"/>
      <c r="O583" s="1"/>
      <c r="P583" s="1"/>
      <c r="Q583" s="1"/>
      <c r="R583" s="3"/>
      <c r="S583" s="3"/>
      <c r="T583" s="3"/>
      <c r="U583" s="3"/>
      <c r="V583" s="3"/>
      <c r="W583" s="3"/>
      <c r="X583" s="3"/>
      <c r="Y583" s="3"/>
      <c r="Z583" s="3"/>
      <c r="AA583" s="3"/>
      <c r="AB583" s="3"/>
      <c r="AC583" s="3"/>
      <c r="AD583" s="3"/>
      <c r="AE583" s="3"/>
      <c r="AF583" s="3"/>
      <c r="AG583" s="3"/>
      <c r="AH583" s="3"/>
      <c r="AI583" s="3"/>
      <c r="AJ583" s="3"/>
      <c r="AK583" s="3"/>
      <c r="AL583" s="1"/>
      <c r="AM583" s="1"/>
    </row>
    <row r="584" spans="12:39">
      <c r="L584" s="1"/>
      <c r="M584" s="1"/>
      <c r="N584" s="1"/>
      <c r="O584" s="1"/>
      <c r="P584" s="1"/>
      <c r="Q584" s="1"/>
      <c r="R584" s="3"/>
      <c r="S584" s="3"/>
      <c r="T584" s="3"/>
      <c r="U584" s="3"/>
      <c r="V584" s="3"/>
      <c r="W584" s="3"/>
      <c r="X584" s="3"/>
      <c r="Y584" s="3"/>
      <c r="Z584" s="3"/>
      <c r="AA584" s="3"/>
      <c r="AB584" s="3"/>
      <c r="AC584" s="3"/>
      <c r="AD584" s="3"/>
      <c r="AE584" s="3"/>
      <c r="AF584" s="3"/>
      <c r="AG584" s="3"/>
      <c r="AH584" s="3"/>
      <c r="AI584" s="3"/>
      <c r="AJ584" s="3"/>
      <c r="AK584" s="3"/>
      <c r="AL584" s="1"/>
      <c r="AM584" s="1"/>
    </row>
    <row r="585" spans="12:39">
      <c r="L585" s="1"/>
      <c r="M585" s="1"/>
      <c r="N585" s="1"/>
      <c r="O585" s="1"/>
      <c r="P585" s="1"/>
      <c r="Q585" s="1"/>
      <c r="R585" s="3"/>
      <c r="S585" s="3"/>
      <c r="T585" s="3"/>
      <c r="U585" s="3"/>
      <c r="V585" s="3"/>
      <c r="W585" s="3"/>
      <c r="X585" s="3"/>
      <c r="Y585" s="3"/>
      <c r="Z585" s="3"/>
      <c r="AA585" s="3"/>
      <c r="AB585" s="3"/>
      <c r="AC585" s="3"/>
      <c r="AD585" s="3"/>
      <c r="AE585" s="3"/>
      <c r="AF585" s="3"/>
      <c r="AG585" s="3"/>
      <c r="AH585" s="3"/>
      <c r="AI585" s="3"/>
      <c r="AJ585" s="3"/>
      <c r="AK585" s="3"/>
      <c r="AL585" s="1"/>
      <c r="AM585" s="1"/>
    </row>
    <row r="586" spans="12:39">
      <c r="L586" s="1"/>
      <c r="M586" s="1"/>
      <c r="N586" s="1"/>
      <c r="O586" s="1"/>
      <c r="P586" s="1"/>
      <c r="Q586" s="1"/>
      <c r="R586" s="3"/>
      <c r="S586" s="3"/>
      <c r="T586" s="3"/>
      <c r="U586" s="3"/>
      <c r="V586" s="3"/>
      <c r="W586" s="3"/>
      <c r="X586" s="3"/>
      <c r="Y586" s="3"/>
      <c r="Z586" s="3"/>
      <c r="AA586" s="3"/>
      <c r="AB586" s="3"/>
      <c r="AC586" s="3"/>
      <c r="AD586" s="3"/>
      <c r="AE586" s="3"/>
      <c r="AF586" s="3"/>
      <c r="AG586" s="3"/>
      <c r="AH586" s="3"/>
      <c r="AI586" s="3"/>
      <c r="AJ586" s="3"/>
      <c r="AK586" s="3"/>
      <c r="AL586" s="1"/>
      <c r="AM586" s="1"/>
    </row>
    <row r="587" spans="12:39">
      <c r="L587" s="1"/>
      <c r="M587" s="1"/>
      <c r="N587" s="1"/>
      <c r="O587" s="1"/>
      <c r="P587" s="1"/>
      <c r="Q587" s="1"/>
      <c r="R587" s="3"/>
      <c r="S587" s="3"/>
      <c r="T587" s="3"/>
      <c r="U587" s="3"/>
      <c r="V587" s="3"/>
      <c r="W587" s="3"/>
      <c r="X587" s="3"/>
      <c r="Y587" s="3"/>
      <c r="Z587" s="3"/>
      <c r="AA587" s="3"/>
      <c r="AB587" s="3"/>
      <c r="AC587" s="3"/>
      <c r="AD587" s="3"/>
      <c r="AE587" s="3"/>
      <c r="AF587" s="3"/>
      <c r="AG587" s="3"/>
      <c r="AH587" s="3"/>
      <c r="AI587" s="3"/>
      <c r="AJ587" s="3"/>
      <c r="AK587" s="3"/>
      <c r="AL587" s="1"/>
      <c r="AM587" s="1"/>
    </row>
    <row r="588" spans="12:39">
      <c r="L588" s="1"/>
      <c r="M588" s="1"/>
      <c r="N588" s="1"/>
      <c r="O588" s="1"/>
      <c r="P588" s="1"/>
      <c r="Q588" s="1"/>
      <c r="R588" s="3"/>
      <c r="S588" s="3"/>
      <c r="T588" s="3"/>
      <c r="U588" s="3"/>
      <c r="V588" s="3"/>
      <c r="W588" s="3"/>
      <c r="X588" s="3"/>
      <c r="Y588" s="3"/>
      <c r="Z588" s="3"/>
      <c r="AA588" s="3"/>
      <c r="AB588" s="3"/>
      <c r="AC588" s="3"/>
      <c r="AD588" s="3"/>
      <c r="AE588" s="3"/>
      <c r="AF588" s="3"/>
      <c r="AG588" s="3"/>
      <c r="AH588" s="3"/>
      <c r="AI588" s="3"/>
      <c r="AJ588" s="3"/>
      <c r="AK588" s="3"/>
      <c r="AL588" s="1"/>
      <c r="AM588" s="1"/>
    </row>
    <row r="589" spans="12:39">
      <c r="L589" s="1"/>
      <c r="M589" s="1"/>
      <c r="N589" s="1"/>
      <c r="O589" s="1"/>
      <c r="P589" s="1"/>
      <c r="Q589" s="1"/>
      <c r="R589" s="3"/>
      <c r="S589" s="3"/>
      <c r="T589" s="3"/>
      <c r="U589" s="3"/>
      <c r="V589" s="3"/>
      <c r="W589" s="3"/>
      <c r="X589" s="3"/>
      <c r="Y589" s="3"/>
      <c r="Z589" s="3"/>
      <c r="AA589" s="3"/>
      <c r="AB589" s="3"/>
      <c r="AC589" s="3"/>
      <c r="AD589" s="3"/>
      <c r="AE589" s="3"/>
      <c r="AF589" s="3"/>
      <c r="AG589" s="3"/>
      <c r="AH589" s="3"/>
      <c r="AI589" s="3"/>
      <c r="AJ589" s="3"/>
      <c r="AK589" s="3"/>
      <c r="AL589" s="1"/>
      <c r="AM589" s="1"/>
    </row>
    <row r="590" spans="12:39">
      <c r="L590" s="1"/>
      <c r="M590" s="1"/>
      <c r="N590" s="1"/>
      <c r="O590" s="1"/>
      <c r="P590" s="1"/>
      <c r="Q590" s="1"/>
      <c r="R590" s="3"/>
      <c r="S590" s="3"/>
      <c r="T590" s="3"/>
      <c r="U590" s="3"/>
      <c r="V590" s="3"/>
      <c r="W590" s="3"/>
      <c r="X590" s="3"/>
      <c r="Y590" s="3"/>
      <c r="Z590" s="3"/>
      <c r="AA590" s="3"/>
      <c r="AB590" s="3"/>
      <c r="AC590" s="3"/>
      <c r="AD590" s="3"/>
      <c r="AE590" s="3"/>
      <c r="AF590" s="3"/>
      <c r="AG590" s="3"/>
      <c r="AH590" s="3"/>
      <c r="AI590" s="3"/>
      <c r="AJ590" s="3"/>
      <c r="AK590" s="3"/>
      <c r="AL590" s="1"/>
      <c r="AM590" s="1"/>
    </row>
    <row r="591" spans="12:39">
      <c r="L591" s="1"/>
      <c r="M591" s="1"/>
      <c r="N591" s="1"/>
      <c r="O591" s="1"/>
      <c r="P591" s="1"/>
      <c r="Q591" s="1"/>
      <c r="R591" s="3"/>
      <c r="S591" s="3"/>
      <c r="T591" s="3"/>
      <c r="U591" s="3"/>
      <c r="V591" s="3"/>
      <c r="W591" s="3"/>
      <c r="X591" s="3"/>
      <c r="Y591" s="3"/>
      <c r="Z591" s="3"/>
      <c r="AA591" s="3"/>
      <c r="AB591" s="3"/>
      <c r="AC591" s="3"/>
      <c r="AD591" s="3"/>
      <c r="AE591" s="3"/>
      <c r="AF591" s="3"/>
      <c r="AG591" s="3"/>
      <c r="AH591" s="3"/>
      <c r="AI591" s="3"/>
      <c r="AJ591" s="3"/>
      <c r="AK591" s="3"/>
      <c r="AL591" s="1"/>
      <c r="AM591" s="1"/>
    </row>
    <row r="592" spans="12:39">
      <c r="L592" s="1"/>
      <c r="M592" s="1"/>
      <c r="N592" s="1"/>
      <c r="O592" s="1"/>
      <c r="P592" s="1"/>
      <c r="Q592" s="1"/>
      <c r="R592" s="3"/>
      <c r="S592" s="3"/>
      <c r="T592" s="3"/>
      <c r="U592" s="3"/>
      <c r="V592" s="3"/>
      <c r="W592" s="3"/>
      <c r="X592" s="3"/>
      <c r="Y592" s="3"/>
      <c r="Z592" s="3"/>
      <c r="AA592" s="3"/>
      <c r="AB592" s="3"/>
      <c r="AC592" s="3"/>
      <c r="AD592" s="3"/>
      <c r="AE592" s="3"/>
      <c r="AF592" s="3"/>
      <c r="AG592" s="3"/>
      <c r="AH592" s="3"/>
      <c r="AI592" s="3"/>
      <c r="AJ592" s="3"/>
      <c r="AK592" s="3"/>
      <c r="AL592" s="1"/>
      <c r="AM592" s="1"/>
    </row>
    <row r="593" spans="12:39">
      <c r="L593" s="1"/>
      <c r="M593" s="1"/>
      <c r="N593" s="1"/>
      <c r="O593" s="1"/>
      <c r="P593" s="1"/>
      <c r="Q593" s="1"/>
      <c r="R593" s="3"/>
      <c r="S593" s="3"/>
      <c r="T593" s="3"/>
      <c r="U593" s="3"/>
      <c r="V593" s="3"/>
      <c r="W593" s="3"/>
      <c r="X593" s="3"/>
      <c r="Y593" s="3"/>
      <c r="Z593" s="3"/>
      <c r="AA593" s="3"/>
      <c r="AB593" s="3"/>
      <c r="AC593" s="3"/>
      <c r="AD593" s="3"/>
      <c r="AE593" s="3"/>
      <c r="AF593" s="3"/>
      <c r="AG593" s="3"/>
      <c r="AH593" s="3"/>
      <c r="AI593" s="3"/>
      <c r="AJ593" s="3"/>
      <c r="AK593" s="3"/>
      <c r="AL593" s="1"/>
      <c r="AM593" s="1"/>
    </row>
    <row r="594" spans="12:39">
      <c r="L594" s="1"/>
      <c r="M594" s="1"/>
      <c r="N594" s="1"/>
      <c r="O594" s="1"/>
      <c r="P594" s="1"/>
      <c r="Q594" s="1"/>
      <c r="R594" s="3"/>
      <c r="S594" s="3"/>
      <c r="T594" s="3"/>
      <c r="U594" s="3"/>
      <c r="V594" s="3"/>
      <c r="W594" s="3"/>
      <c r="X594" s="3"/>
      <c r="Y594" s="3"/>
      <c r="Z594" s="3"/>
      <c r="AA594" s="3"/>
      <c r="AB594" s="3"/>
      <c r="AC594" s="3"/>
      <c r="AD594" s="3"/>
      <c r="AE594" s="3"/>
      <c r="AF594" s="3"/>
      <c r="AG594" s="3"/>
      <c r="AH594" s="3"/>
      <c r="AI594" s="3"/>
      <c r="AJ594" s="3"/>
      <c r="AK594" s="3"/>
      <c r="AL594" s="1"/>
      <c r="AM594" s="1"/>
    </row>
    <row r="595" spans="12:39">
      <c r="L595" s="1"/>
      <c r="M595" s="1"/>
      <c r="N595" s="1"/>
      <c r="O595" s="1"/>
      <c r="P595" s="1"/>
      <c r="Q595" s="1"/>
      <c r="R595" s="3"/>
      <c r="S595" s="3"/>
      <c r="T595" s="3"/>
      <c r="U595" s="3"/>
      <c r="V595" s="3"/>
      <c r="W595" s="3"/>
      <c r="X595" s="3"/>
      <c r="Y595" s="3"/>
      <c r="Z595" s="3"/>
      <c r="AA595" s="3"/>
      <c r="AB595" s="3"/>
      <c r="AC595" s="3"/>
      <c r="AD595" s="3"/>
      <c r="AE595" s="3"/>
      <c r="AF595" s="3"/>
      <c r="AG595" s="3"/>
      <c r="AH595" s="3"/>
      <c r="AI595" s="3"/>
      <c r="AJ595" s="3"/>
      <c r="AK595" s="3"/>
      <c r="AL595" s="1"/>
      <c r="AM595" s="1"/>
    </row>
    <row r="596" spans="12:39">
      <c r="L596" s="1"/>
      <c r="M596" s="1"/>
      <c r="N596" s="1"/>
      <c r="O596" s="1"/>
      <c r="P596" s="1"/>
      <c r="Q596" s="1"/>
      <c r="R596" s="3"/>
      <c r="S596" s="3"/>
      <c r="T596" s="3"/>
      <c r="U596" s="3"/>
      <c r="V596" s="3"/>
      <c r="W596" s="3"/>
      <c r="X596" s="3"/>
      <c r="Y596" s="3"/>
      <c r="Z596" s="3"/>
      <c r="AA596" s="3"/>
      <c r="AB596" s="3"/>
      <c r="AC596" s="3"/>
      <c r="AD596" s="3"/>
      <c r="AE596" s="3"/>
      <c r="AF596" s="3"/>
      <c r="AG596" s="3"/>
      <c r="AH596" s="3"/>
      <c r="AI596" s="3"/>
      <c r="AJ596" s="3"/>
      <c r="AK596" s="3"/>
      <c r="AL596" s="1"/>
      <c r="AM596" s="1"/>
    </row>
    <row r="597" spans="12:39">
      <c r="L597" s="1"/>
      <c r="M597" s="1"/>
      <c r="N597" s="1"/>
      <c r="O597" s="1"/>
      <c r="P597" s="1"/>
      <c r="Q597" s="1"/>
      <c r="R597" s="3"/>
      <c r="S597" s="3"/>
      <c r="T597" s="3"/>
      <c r="U597" s="3"/>
      <c r="V597" s="3"/>
      <c r="W597" s="3"/>
      <c r="X597" s="3"/>
      <c r="Y597" s="3"/>
      <c r="Z597" s="3"/>
      <c r="AA597" s="3"/>
      <c r="AB597" s="3"/>
      <c r="AC597" s="3"/>
      <c r="AD597" s="3"/>
      <c r="AE597" s="3"/>
      <c r="AF597" s="3"/>
      <c r="AG597" s="3"/>
      <c r="AH597" s="3"/>
      <c r="AI597" s="3"/>
      <c r="AJ597" s="3"/>
      <c r="AK597" s="3"/>
      <c r="AL597" s="1"/>
      <c r="AM597" s="1"/>
    </row>
    <row r="598" spans="12:39">
      <c r="L598" s="1"/>
      <c r="M598" s="1"/>
      <c r="N598" s="1"/>
      <c r="O598" s="1"/>
      <c r="P598" s="1"/>
      <c r="Q598" s="1"/>
      <c r="R598" s="3"/>
      <c r="S598" s="3"/>
      <c r="T598" s="3"/>
      <c r="U598" s="3"/>
      <c r="V598" s="3"/>
      <c r="W598" s="3"/>
      <c r="X598" s="3"/>
      <c r="Y598" s="3"/>
      <c r="Z598" s="3"/>
      <c r="AA598" s="3"/>
      <c r="AB598" s="3"/>
      <c r="AC598" s="3"/>
      <c r="AD598" s="3"/>
      <c r="AE598" s="3"/>
      <c r="AF598" s="3"/>
      <c r="AG598" s="3"/>
      <c r="AH598" s="3"/>
      <c r="AI598" s="3"/>
      <c r="AJ598" s="3"/>
      <c r="AK598" s="3"/>
      <c r="AL598" s="1"/>
      <c r="AM598" s="1"/>
    </row>
    <row r="599" spans="12:39">
      <c r="L599" s="1"/>
      <c r="M599" s="1"/>
      <c r="N599" s="1"/>
      <c r="O599" s="1"/>
      <c r="P599" s="1"/>
      <c r="Q599" s="1"/>
      <c r="R599" s="3"/>
      <c r="S599" s="3"/>
      <c r="T599" s="3"/>
      <c r="U599" s="3"/>
      <c r="V599" s="3"/>
      <c r="W599" s="3"/>
      <c r="X599" s="3"/>
      <c r="Y599" s="3"/>
      <c r="Z599" s="3"/>
      <c r="AA599" s="3"/>
      <c r="AB599" s="3"/>
      <c r="AC599" s="3"/>
      <c r="AD599" s="3"/>
      <c r="AE599" s="3"/>
      <c r="AF599" s="3"/>
      <c r="AG599" s="3"/>
      <c r="AH599" s="3"/>
      <c r="AI599" s="3"/>
      <c r="AJ599" s="3"/>
      <c r="AK599" s="3"/>
      <c r="AL599" s="1"/>
      <c r="AM599" s="1"/>
    </row>
    <row r="600" spans="12:39">
      <c r="L600" s="1"/>
      <c r="M600" s="1"/>
      <c r="N600" s="1"/>
      <c r="O600" s="1"/>
      <c r="P600" s="1"/>
      <c r="Q600" s="1"/>
      <c r="R600" s="3"/>
      <c r="S600" s="3"/>
      <c r="T600" s="3"/>
      <c r="U600" s="3"/>
      <c r="V600" s="3"/>
      <c r="W600" s="3"/>
      <c r="X600" s="3"/>
      <c r="Y600" s="3"/>
      <c r="Z600" s="3"/>
      <c r="AA600" s="3"/>
      <c r="AB600" s="3"/>
      <c r="AC600" s="3"/>
      <c r="AD600" s="3"/>
      <c r="AE600" s="3"/>
      <c r="AF600" s="3"/>
      <c r="AG600" s="3"/>
      <c r="AH600" s="3"/>
      <c r="AI600" s="3"/>
      <c r="AJ600" s="3"/>
      <c r="AK600" s="3"/>
      <c r="AL600" s="1"/>
      <c r="AM600" s="1"/>
    </row>
    <row r="601" spans="12:39">
      <c r="L601" s="1"/>
      <c r="M601" s="1"/>
      <c r="N601" s="1"/>
      <c r="O601" s="1"/>
      <c r="P601" s="1"/>
      <c r="Q601" s="1"/>
      <c r="R601" s="3"/>
      <c r="S601" s="3"/>
      <c r="T601" s="3"/>
      <c r="U601" s="3"/>
      <c r="V601" s="3"/>
      <c r="W601" s="3"/>
      <c r="X601" s="3"/>
      <c r="Y601" s="3"/>
      <c r="Z601" s="3"/>
      <c r="AA601" s="3"/>
      <c r="AB601" s="3"/>
      <c r="AC601" s="3"/>
      <c r="AD601" s="3"/>
      <c r="AE601" s="3"/>
      <c r="AF601" s="3"/>
      <c r="AG601" s="3"/>
      <c r="AH601" s="3"/>
      <c r="AI601" s="3"/>
      <c r="AJ601" s="3"/>
      <c r="AK601" s="3"/>
      <c r="AL601" s="1"/>
      <c r="AM601" s="1"/>
    </row>
    <row r="602" spans="12:39">
      <c r="L602" s="1"/>
      <c r="M602" s="1"/>
      <c r="N602" s="1"/>
      <c r="O602" s="1"/>
      <c r="P602" s="1"/>
      <c r="Q602" s="1"/>
      <c r="R602" s="3"/>
      <c r="S602" s="3"/>
      <c r="T602" s="3"/>
      <c r="U602" s="3"/>
      <c r="V602" s="3"/>
      <c r="W602" s="3"/>
      <c r="X602" s="3"/>
      <c r="Y602" s="3"/>
      <c r="Z602" s="3"/>
      <c r="AA602" s="3"/>
      <c r="AB602" s="3"/>
      <c r="AC602" s="3"/>
      <c r="AD602" s="3"/>
      <c r="AE602" s="3"/>
      <c r="AF602" s="3"/>
      <c r="AG602" s="3"/>
      <c r="AH602" s="3"/>
      <c r="AI602" s="3"/>
      <c r="AJ602" s="3"/>
      <c r="AK602" s="3"/>
      <c r="AL602" s="1"/>
      <c r="AM602" s="1"/>
    </row>
    <row r="603" spans="12:39">
      <c r="L603" s="1"/>
      <c r="M603" s="1"/>
      <c r="N603" s="1"/>
      <c r="O603" s="1"/>
      <c r="P603" s="1"/>
      <c r="Q603" s="1"/>
      <c r="R603" s="3"/>
      <c r="S603" s="3"/>
      <c r="T603" s="3"/>
      <c r="U603" s="3"/>
      <c r="V603" s="3"/>
      <c r="W603" s="3"/>
      <c r="X603" s="3"/>
      <c r="Y603" s="3"/>
      <c r="Z603" s="3"/>
      <c r="AA603" s="3"/>
      <c r="AB603" s="3"/>
      <c r="AC603" s="3"/>
      <c r="AD603" s="3"/>
      <c r="AE603" s="3"/>
      <c r="AF603" s="3"/>
      <c r="AG603" s="3"/>
      <c r="AH603" s="3"/>
      <c r="AI603" s="3"/>
      <c r="AJ603" s="3"/>
      <c r="AK603" s="3"/>
      <c r="AL603" s="1"/>
      <c r="AM603" s="1"/>
    </row>
    <row r="604" spans="12:39">
      <c r="L604" s="1"/>
      <c r="M604" s="1"/>
      <c r="N604" s="1"/>
      <c r="O604" s="1"/>
      <c r="P604" s="1"/>
      <c r="Q604" s="1"/>
      <c r="R604" s="3"/>
      <c r="S604" s="3"/>
      <c r="T604" s="3"/>
      <c r="U604" s="3"/>
      <c r="V604" s="3"/>
      <c r="W604" s="3"/>
      <c r="X604" s="3"/>
      <c r="Y604" s="3"/>
      <c r="Z604" s="3"/>
      <c r="AA604" s="3"/>
      <c r="AB604" s="3"/>
      <c r="AC604" s="3"/>
      <c r="AD604" s="3"/>
      <c r="AE604" s="3"/>
      <c r="AF604" s="3"/>
      <c r="AG604" s="3"/>
      <c r="AH604" s="3"/>
      <c r="AI604" s="3"/>
      <c r="AJ604" s="3"/>
      <c r="AK604" s="3"/>
      <c r="AL604" s="1"/>
      <c r="AM604" s="1"/>
    </row>
    <row r="605" spans="12:39">
      <c r="L605" s="1"/>
      <c r="M605" s="1"/>
      <c r="N605" s="1"/>
      <c r="O605" s="1"/>
      <c r="P605" s="1"/>
      <c r="Q605" s="1"/>
      <c r="R605" s="3"/>
      <c r="S605" s="3"/>
      <c r="T605" s="3"/>
      <c r="U605" s="3"/>
      <c r="V605" s="3"/>
      <c r="W605" s="3"/>
      <c r="X605" s="3"/>
      <c r="Y605" s="3"/>
      <c r="Z605" s="3"/>
      <c r="AA605" s="3"/>
      <c r="AB605" s="3"/>
      <c r="AC605" s="3"/>
      <c r="AD605" s="3"/>
      <c r="AE605" s="3"/>
      <c r="AF605" s="3"/>
      <c r="AG605" s="3"/>
      <c r="AH605" s="3"/>
      <c r="AI605" s="3"/>
      <c r="AJ605" s="3"/>
      <c r="AK605" s="3"/>
      <c r="AL605" s="1"/>
      <c r="AM605" s="1"/>
    </row>
    <row r="606" spans="12:39">
      <c r="L606" s="1"/>
      <c r="M606" s="1"/>
      <c r="N606" s="1"/>
      <c r="O606" s="1"/>
      <c r="P606" s="1"/>
      <c r="Q606" s="1"/>
      <c r="R606" s="3"/>
      <c r="S606" s="3"/>
      <c r="T606" s="3"/>
      <c r="U606" s="3"/>
      <c r="V606" s="3"/>
      <c r="W606" s="3"/>
      <c r="X606" s="3"/>
      <c r="Y606" s="3"/>
      <c r="Z606" s="3"/>
      <c r="AA606" s="3"/>
      <c r="AB606" s="3"/>
      <c r="AC606" s="3"/>
      <c r="AD606" s="3"/>
      <c r="AE606" s="3"/>
      <c r="AF606" s="3"/>
      <c r="AG606" s="3"/>
      <c r="AH606" s="3"/>
      <c r="AI606" s="3"/>
      <c r="AJ606" s="3"/>
      <c r="AK606" s="3"/>
      <c r="AL606" s="1"/>
      <c r="AM606" s="1"/>
    </row>
    <row r="607" spans="12:39">
      <c r="L607" s="1"/>
      <c r="M607" s="1"/>
      <c r="N607" s="1"/>
      <c r="O607" s="1"/>
      <c r="P607" s="1"/>
      <c r="Q607" s="1"/>
      <c r="R607" s="3"/>
      <c r="S607" s="3"/>
      <c r="T607" s="3"/>
      <c r="U607" s="3"/>
      <c r="V607" s="3"/>
      <c r="W607" s="3"/>
      <c r="X607" s="3"/>
      <c r="Y607" s="3"/>
      <c r="Z607" s="3"/>
      <c r="AA607" s="3"/>
      <c r="AB607" s="3"/>
      <c r="AC607" s="3"/>
      <c r="AD607" s="3"/>
      <c r="AE607" s="3"/>
      <c r="AF607" s="3"/>
      <c r="AG607" s="3"/>
      <c r="AH607" s="3"/>
      <c r="AI607" s="3"/>
      <c r="AJ607" s="3"/>
      <c r="AK607" s="3"/>
      <c r="AL607" s="1"/>
      <c r="AM607" s="1"/>
    </row>
    <row r="608" spans="12:39">
      <c r="L608" s="1"/>
      <c r="M608" s="1"/>
      <c r="N608" s="1"/>
      <c r="O608" s="1"/>
      <c r="P608" s="1"/>
      <c r="Q608" s="1"/>
      <c r="R608" s="3"/>
      <c r="S608" s="3"/>
      <c r="T608" s="3"/>
      <c r="U608" s="3"/>
      <c r="V608" s="3"/>
      <c r="W608" s="3"/>
      <c r="X608" s="3"/>
      <c r="Y608" s="3"/>
      <c r="Z608" s="3"/>
      <c r="AA608" s="3"/>
      <c r="AB608" s="3"/>
      <c r="AC608" s="3"/>
      <c r="AD608" s="3"/>
      <c r="AE608" s="3"/>
      <c r="AF608" s="3"/>
      <c r="AG608" s="3"/>
      <c r="AH608" s="3"/>
      <c r="AI608" s="3"/>
      <c r="AJ608" s="3"/>
      <c r="AK608" s="3"/>
      <c r="AL608" s="1"/>
      <c r="AM608" s="1"/>
    </row>
    <row r="609" spans="12:39">
      <c r="L609" s="1"/>
      <c r="M609" s="1"/>
      <c r="N609" s="1"/>
      <c r="O609" s="1"/>
      <c r="P609" s="1"/>
      <c r="Q609" s="1"/>
      <c r="R609" s="3"/>
      <c r="S609" s="3"/>
      <c r="T609" s="3"/>
      <c r="U609" s="3"/>
      <c r="V609" s="3"/>
      <c r="W609" s="3"/>
      <c r="X609" s="3"/>
      <c r="Y609" s="3"/>
      <c r="Z609" s="3"/>
      <c r="AA609" s="3"/>
      <c r="AB609" s="3"/>
      <c r="AC609" s="3"/>
      <c r="AD609" s="3"/>
      <c r="AE609" s="3"/>
      <c r="AF609" s="3"/>
      <c r="AG609" s="3"/>
      <c r="AH609" s="3"/>
      <c r="AI609" s="3"/>
      <c r="AJ609" s="3"/>
      <c r="AK609" s="3"/>
      <c r="AL609" s="1"/>
      <c r="AM609" s="1"/>
    </row>
    <row r="610" spans="12:39">
      <c r="L610" s="1"/>
      <c r="M610" s="1"/>
      <c r="N610" s="1"/>
      <c r="O610" s="1"/>
      <c r="P610" s="1"/>
      <c r="Q610" s="1"/>
      <c r="R610" s="3"/>
      <c r="S610" s="3"/>
      <c r="T610" s="3"/>
      <c r="U610" s="3"/>
      <c r="V610" s="3"/>
      <c r="W610" s="3"/>
      <c r="X610" s="3"/>
      <c r="Y610" s="3"/>
      <c r="Z610" s="3"/>
      <c r="AA610" s="3"/>
      <c r="AB610" s="3"/>
      <c r="AC610" s="3"/>
      <c r="AD610" s="3"/>
      <c r="AE610" s="3"/>
      <c r="AF610" s="3"/>
      <c r="AG610" s="3"/>
      <c r="AH610" s="3"/>
      <c r="AI610" s="3"/>
      <c r="AJ610" s="3"/>
      <c r="AK610" s="3"/>
      <c r="AL610" s="1"/>
      <c r="AM610" s="1"/>
    </row>
    <row r="611" spans="12:39">
      <c r="L611" s="1"/>
      <c r="M611" s="1"/>
      <c r="N611" s="1"/>
      <c r="O611" s="1"/>
      <c r="P611" s="1"/>
      <c r="Q611" s="1"/>
      <c r="R611" s="3"/>
      <c r="S611" s="3"/>
      <c r="T611" s="3"/>
      <c r="U611" s="3"/>
      <c r="V611" s="3"/>
      <c r="W611" s="3"/>
      <c r="X611" s="3"/>
      <c r="Y611" s="3"/>
      <c r="Z611" s="3"/>
      <c r="AA611" s="3"/>
      <c r="AB611" s="3"/>
      <c r="AC611" s="3"/>
      <c r="AD611" s="3"/>
      <c r="AE611" s="3"/>
      <c r="AF611" s="3"/>
      <c r="AG611" s="3"/>
      <c r="AH611" s="3"/>
      <c r="AI611" s="3"/>
      <c r="AJ611" s="3"/>
      <c r="AK611" s="3"/>
      <c r="AL611" s="1"/>
      <c r="AM611" s="1"/>
    </row>
    <row r="612" spans="12:39">
      <c r="L612" s="1"/>
      <c r="M612" s="1"/>
      <c r="N612" s="1"/>
      <c r="O612" s="1"/>
      <c r="P612" s="1"/>
      <c r="Q612" s="1"/>
      <c r="R612" s="3"/>
      <c r="S612" s="3"/>
      <c r="T612" s="3"/>
      <c r="U612" s="3"/>
      <c r="V612" s="3"/>
      <c r="W612" s="3"/>
      <c r="X612" s="3"/>
      <c r="Y612" s="3"/>
      <c r="Z612" s="3"/>
      <c r="AA612" s="3"/>
      <c r="AB612" s="3"/>
      <c r="AC612" s="3"/>
      <c r="AD612" s="3"/>
      <c r="AE612" s="3"/>
      <c r="AF612" s="3"/>
      <c r="AG612" s="3"/>
      <c r="AH612" s="3"/>
      <c r="AI612" s="3"/>
      <c r="AJ612" s="3"/>
      <c r="AK612" s="3"/>
      <c r="AL612" s="1"/>
      <c r="AM612" s="1"/>
    </row>
    <row r="613" spans="12:39">
      <c r="L613" s="1"/>
      <c r="M613" s="1"/>
      <c r="N613" s="1"/>
      <c r="O613" s="1"/>
      <c r="P613" s="1"/>
      <c r="Q613" s="1"/>
      <c r="R613" s="3"/>
      <c r="S613" s="3"/>
      <c r="T613" s="3"/>
      <c r="U613" s="3"/>
      <c r="V613" s="3"/>
      <c r="W613" s="3"/>
      <c r="X613" s="3"/>
      <c r="Y613" s="3"/>
      <c r="Z613" s="3"/>
      <c r="AA613" s="3"/>
      <c r="AB613" s="3"/>
      <c r="AC613" s="3"/>
      <c r="AD613" s="3"/>
      <c r="AE613" s="3"/>
      <c r="AF613" s="3"/>
      <c r="AG613" s="3"/>
      <c r="AH613" s="3"/>
      <c r="AI613" s="3"/>
      <c r="AJ613" s="3"/>
      <c r="AK613" s="3"/>
      <c r="AL613" s="1"/>
      <c r="AM613" s="1"/>
    </row>
    <row r="614" spans="12:39">
      <c r="L614" s="1"/>
      <c r="M614" s="1"/>
      <c r="N614" s="1"/>
      <c r="O614" s="1"/>
      <c r="P614" s="1"/>
      <c r="Q614" s="1"/>
      <c r="R614" s="3"/>
      <c r="S614" s="3"/>
      <c r="T614" s="3"/>
      <c r="U614" s="3"/>
      <c r="V614" s="3"/>
      <c r="W614" s="3"/>
      <c r="X614" s="3"/>
      <c r="Y614" s="3"/>
      <c r="Z614" s="3"/>
      <c r="AA614" s="3"/>
      <c r="AB614" s="3"/>
      <c r="AC614" s="3"/>
      <c r="AD614" s="3"/>
      <c r="AE614" s="3"/>
      <c r="AF614" s="3"/>
      <c r="AG614" s="3"/>
      <c r="AH614" s="3"/>
      <c r="AI614" s="3"/>
      <c r="AJ614" s="3"/>
      <c r="AK614" s="3"/>
      <c r="AL614" s="1"/>
      <c r="AM614" s="1"/>
    </row>
    <row r="615" spans="12:39">
      <c r="L615" s="1"/>
      <c r="M615" s="1"/>
      <c r="N615" s="1"/>
      <c r="O615" s="1"/>
      <c r="P615" s="1"/>
      <c r="Q615" s="1"/>
      <c r="R615" s="3"/>
      <c r="S615" s="3"/>
      <c r="T615" s="3"/>
      <c r="U615" s="3"/>
      <c r="V615" s="3"/>
      <c r="W615" s="3"/>
      <c r="X615" s="3"/>
      <c r="Y615" s="3"/>
      <c r="Z615" s="3"/>
      <c r="AA615" s="3"/>
      <c r="AB615" s="3"/>
      <c r="AC615" s="3"/>
      <c r="AD615" s="3"/>
      <c r="AE615" s="3"/>
      <c r="AF615" s="3"/>
      <c r="AG615" s="3"/>
      <c r="AH615" s="3"/>
      <c r="AI615" s="3"/>
      <c r="AJ615" s="3"/>
      <c r="AK615" s="3"/>
      <c r="AL615" s="1"/>
      <c r="AM615" s="1"/>
    </row>
    <row r="616" spans="12:39">
      <c r="L616" s="1"/>
      <c r="M616" s="1"/>
      <c r="N616" s="1"/>
      <c r="O616" s="1"/>
      <c r="P616" s="1"/>
      <c r="Q616" s="1"/>
      <c r="R616" s="3"/>
      <c r="S616" s="3"/>
      <c r="T616" s="3"/>
      <c r="U616" s="3"/>
      <c r="V616" s="3"/>
      <c r="W616" s="3"/>
      <c r="X616" s="3"/>
      <c r="Y616" s="3"/>
      <c r="Z616" s="3"/>
      <c r="AA616" s="3"/>
      <c r="AB616" s="3"/>
      <c r="AC616" s="3"/>
      <c r="AD616" s="3"/>
      <c r="AE616" s="3"/>
      <c r="AF616" s="3"/>
      <c r="AG616" s="3"/>
      <c r="AH616" s="3"/>
      <c r="AI616" s="3"/>
      <c r="AJ616" s="3"/>
      <c r="AK616" s="3"/>
      <c r="AL616" s="1"/>
      <c r="AM616" s="1"/>
    </row>
    <row r="617" spans="12:39">
      <c r="L617" s="1"/>
      <c r="M617" s="1"/>
      <c r="N617" s="1"/>
      <c r="O617" s="1"/>
      <c r="P617" s="1"/>
      <c r="Q617" s="1"/>
      <c r="R617" s="3"/>
      <c r="S617" s="3"/>
      <c r="T617" s="3"/>
      <c r="U617" s="3"/>
      <c r="V617" s="3"/>
      <c r="W617" s="3"/>
      <c r="X617" s="3"/>
      <c r="Y617" s="3"/>
      <c r="Z617" s="3"/>
      <c r="AA617" s="3"/>
      <c r="AB617" s="3"/>
      <c r="AC617" s="3"/>
      <c r="AD617" s="3"/>
      <c r="AE617" s="3"/>
      <c r="AF617" s="3"/>
      <c r="AG617" s="3"/>
      <c r="AH617" s="3"/>
      <c r="AI617" s="3"/>
      <c r="AJ617" s="3"/>
      <c r="AK617" s="3"/>
      <c r="AL617" s="1"/>
      <c r="AM617" s="1"/>
    </row>
    <row r="618" spans="12:39">
      <c r="L618" s="1"/>
      <c r="M618" s="1"/>
      <c r="N618" s="1"/>
      <c r="O618" s="1"/>
      <c r="P618" s="1"/>
      <c r="Q618" s="1"/>
      <c r="R618" s="3"/>
      <c r="S618" s="3"/>
      <c r="T618" s="3"/>
      <c r="U618" s="3"/>
      <c r="V618" s="3"/>
      <c r="W618" s="3"/>
      <c r="X618" s="3"/>
      <c r="Y618" s="3"/>
      <c r="Z618" s="3"/>
      <c r="AA618" s="3"/>
      <c r="AB618" s="3"/>
      <c r="AC618" s="3"/>
      <c r="AD618" s="3"/>
      <c r="AE618" s="3"/>
      <c r="AF618" s="3"/>
      <c r="AG618" s="3"/>
      <c r="AH618" s="3"/>
      <c r="AI618" s="3"/>
      <c r="AJ618" s="3"/>
      <c r="AK618" s="3"/>
      <c r="AL618" s="1"/>
      <c r="AM618" s="1"/>
    </row>
    <row r="619" spans="12:39">
      <c r="L619" s="1"/>
      <c r="M619" s="1"/>
      <c r="N619" s="1"/>
      <c r="O619" s="1"/>
      <c r="P619" s="1"/>
      <c r="Q619" s="1"/>
      <c r="R619" s="3"/>
      <c r="S619" s="3"/>
      <c r="T619" s="3"/>
      <c r="U619" s="3"/>
      <c r="V619" s="3"/>
      <c r="W619" s="3"/>
      <c r="X619" s="3"/>
      <c r="Y619" s="3"/>
      <c r="Z619" s="3"/>
      <c r="AA619" s="3"/>
      <c r="AB619" s="3"/>
      <c r="AC619" s="3"/>
      <c r="AD619" s="3"/>
      <c r="AE619" s="3"/>
      <c r="AF619" s="3"/>
      <c r="AG619" s="3"/>
      <c r="AH619" s="3"/>
      <c r="AI619" s="3"/>
      <c r="AJ619" s="3"/>
      <c r="AK619" s="3"/>
      <c r="AL619" s="1"/>
      <c r="AM619" s="1"/>
    </row>
    <row r="620" spans="12:39">
      <c r="L620" s="1"/>
      <c r="M620" s="1"/>
      <c r="N620" s="1"/>
      <c r="O620" s="1"/>
      <c r="P620" s="1"/>
      <c r="Q620" s="1"/>
      <c r="R620" s="3"/>
      <c r="S620" s="3"/>
      <c r="T620" s="3"/>
      <c r="U620" s="3"/>
      <c r="V620" s="3"/>
      <c r="W620" s="3"/>
      <c r="X620" s="3"/>
      <c r="Y620" s="3"/>
      <c r="Z620" s="3"/>
      <c r="AA620" s="3"/>
      <c r="AB620" s="3"/>
      <c r="AC620" s="3"/>
      <c r="AD620" s="3"/>
      <c r="AE620" s="3"/>
      <c r="AF620" s="3"/>
      <c r="AG620" s="3"/>
      <c r="AH620" s="3"/>
      <c r="AI620" s="3"/>
      <c r="AJ620" s="3"/>
      <c r="AK620" s="3"/>
      <c r="AL620" s="1"/>
      <c r="AM620" s="1"/>
    </row>
    <row r="621" spans="12:39">
      <c r="L621" s="1"/>
      <c r="M621" s="1"/>
      <c r="N621" s="1"/>
      <c r="O621" s="1"/>
      <c r="P621" s="1"/>
      <c r="Q621" s="1"/>
      <c r="R621" s="3"/>
      <c r="S621" s="3"/>
      <c r="T621" s="3"/>
      <c r="U621" s="3"/>
      <c r="V621" s="3"/>
      <c r="W621" s="3"/>
      <c r="X621" s="3"/>
      <c r="Y621" s="3"/>
      <c r="Z621" s="3"/>
      <c r="AA621" s="3"/>
      <c r="AB621" s="3"/>
      <c r="AC621" s="3"/>
      <c r="AD621" s="3"/>
      <c r="AE621" s="3"/>
      <c r="AF621" s="3"/>
      <c r="AG621" s="3"/>
      <c r="AH621" s="3"/>
      <c r="AI621" s="3"/>
      <c r="AJ621" s="3"/>
      <c r="AK621" s="3"/>
      <c r="AL621" s="1"/>
      <c r="AM621" s="1"/>
    </row>
    <row r="622" spans="12:39">
      <c r="L622" s="1"/>
      <c r="M622" s="1"/>
      <c r="N622" s="1"/>
      <c r="O622" s="1"/>
      <c r="P622" s="1"/>
      <c r="Q622" s="1"/>
      <c r="R622" s="3"/>
      <c r="S622" s="3"/>
      <c r="T622" s="3"/>
      <c r="U622" s="3"/>
      <c r="V622" s="3"/>
      <c r="W622" s="3"/>
      <c r="X622" s="3"/>
      <c r="Y622" s="3"/>
      <c r="Z622" s="3"/>
      <c r="AA622" s="3"/>
      <c r="AB622" s="3"/>
      <c r="AC622" s="3"/>
      <c r="AD622" s="3"/>
      <c r="AE622" s="3"/>
      <c r="AF622" s="3"/>
      <c r="AG622" s="3"/>
      <c r="AH622" s="3"/>
      <c r="AI622" s="3"/>
      <c r="AJ622" s="3"/>
      <c r="AK622" s="3"/>
      <c r="AL622" s="1"/>
      <c r="AM622" s="1"/>
    </row>
    <row r="623" spans="12:39">
      <c r="L623" s="1"/>
      <c r="M623" s="1"/>
      <c r="N623" s="1"/>
      <c r="O623" s="1"/>
      <c r="P623" s="1"/>
      <c r="Q623" s="1"/>
      <c r="R623" s="3"/>
      <c r="S623" s="3"/>
      <c r="T623" s="3"/>
      <c r="U623" s="3"/>
      <c r="V623" s="3"/>
      <c r="W623" s="3"/>
      <c r="X623" s="3"/>
      <c r="Y623" s="3"/>
      <c r="Z623" s="3"/>
      <c r="AA623" s="3"/>
      <c r="AB623" s="3"/>
      <c r="AC623" s="3"/>
      <c r="AD623" s="3"/>
      <c r="AE623" s="3"/>
      <c r="AF623" s="3"/>
      <c r="AG623" s="3"/>
      <c r="AH623" s="3"/>
      <c r="AI623" s="3"/>
      <c r="AJ623" s="3"/>
      <c r="AK623" s="3"/>
      <c r="AL623" s="1"/>
      <c r="AM623" s="1"/>
    </row>
    <row r="624" spans="12:39">
      <c r="L624" s="1"/>
      <c r="M624" s="1"/>
      <c r="N624" s="1"/>
      <c r="O624" s="1"/>
      <c r="P624" s="1"/>
      <c r="Q624" s="1"/>
      <c r="R624" s="3"/>
      <c r="S624" s="3"/>
      <c r="T624" s="3"/>
      <c r="U624" s="3"/>
      <c r="V624" s="3"/>
      <c r="W624" s="3"/>
      <c r="X624" s="3"/>
      <c r="Y624" s="3"/>
      <c r="Z624" s="3"/>
      <c r="AA624" s="3"/>
      <c r="AB624" s="3"/>
      <c r="AC624" s="3"/>
      <c r="AD624" s="3"/>
      <c r="AE624" s="3"/>
      <c r="AF624" s="3"/>
      <c r="AG624" s="3"/>
      <c r="AH624" s="3"/>
      <c r="AI624" s="3"/>
      <c r="AJ624" s="3"/>
      <c r="AK624" s="3"/>
      <c r="AL624" s="1"/>
      <c r="AM624" s="1"/>
    </row>
    <row r="625" spans="12:39">
      <c r="L625" s="1"/>
      <c r="M625" s="1"/>
      <c r="N625" s="1"/>
      <c r="O625" s="1"/>
      <c r="P625" s="1"/>
      <c r="Q625" s="1"/>
      <c r="R625" s="3"/>
      <c r="S625" s="3"/>
      <c r="T625" s="3"/>
      <c r="U625" s="3"/>
      <c r="V625" s="3"/>
      <c r="W625" s="3"/>
      <c r="X625" s="3"/>
      <c r="Y625" s="3"/>
      <c r="Z625" s="3"/>
      <c r="AA625" s="3"/>
      <c r="AB625" s="3"/>
      <c r="AC625" s="3"/>
      <c r="AD625" s="3"/>
      <c r="AE625" s="3"/>
      <c r="AF625" s="3"/>
      <c r="AG625" s="3"/>
      <c r="AH625" s="3"/>
      <c r="AI625" s="3"/>
      <c r="AJ625" s="3"/>
      <c r="AK625" s="3"/>
      <c r="AL625" s="1"/>
      <c r="AM625" s="1"/>
    </row>
    <row r="626" spans="12:39">
      <c r="L626" s="1"/>
      <c r="M626" s="1"/>
      <c r="N626" s="1"/>
      <c r="O626" s="1"/>
      <c r="P626" s="1"/>
      <c r="Q626" s="1"/>
      <c r="R626" s="3"/>
      <c r="S626" s="3"/>
      <c r="T626" s="3"/>
      <c r="U626" s="3"/>
      <c r="V626" s="3"/>
      <c r="W626" s="3"/>
      <c r="X626" s="3"/>
      <c r="Y626" s="3"/>
      <c r="Z626" s="3"/>
      <c r="AA626" s="3"/>
      <c r="AB626" s="3"/>
      <c r="AC626" s="3"/>
      <c r="AD626" s="3"/>
      <c r="AE626" s="3"/>
      <c r="AF626" s="3"/>
      <c r="AG626" s="3"/>
      <c r="AH626" s="3"/>
      <c r="AI626" s="3"/>
      <c r="AJ626" s="3"/>
      <c r="AK626" s="3"/>
      <c r="AL626" s="1"/>
      <c r="AM626" s="1"/>
    </row>
    <row r="627" spans="12:39">
      <c r="L627" s="1"/>
      <c r="M627" s="1"/>
      <c r="N627" s="1"/>
      <c r="O627" s="1"/>
      <c r="P627" s="1"/>
      <c r="Q627" s="1"/>
      <c r="R627" s="3"/>
      <c r="S627" s="3"/>
      <c r="T627" s="3"/>
      <c r="U627" s="3"/>
      <c r="V627" s="3"/>
      <c r="W627" s="3"/>
      <c r="X627" s="3"/>
      <c r="Y627" s="3"/>
      <c r="Z627" s="3"/>
      <c r="AA627" s="3"/>
      <c r="AB627" s="3"/>
      <c r="AC627" s="3"/>
      <c r="AD627" s="3"/>
      <c r="AE627" s="3"/>
      <c r="AF627" s="3"/>
      <c r="AG627" s="3"/>
      <c r="AH627" s="3"/>
      <c r="AI627" s="3"/>
      <c r="AJ627" s="3"/>
      <c r="AK627" s="3"/>
      <c r="AL627" s="1"/>
      <c r="AM627" s="1"/>
    </row>
    <row r="628" spans="12:39">
      <c r="L628" s="1"/>
      <c r="M628" s="1"/>
      <c r="N628" s="1"/>
      <c r="O628" s="1"/>
      <c r="P628" s="1"/>
      <c r="Q628" s="1"/>
      <c r="R628" s="3"/>
      <c r="S628" s="3"/>
      <c r="T628" s="3"/>
      <c r="U628" s="3"/>
      <c r="V628" s="3"/>
      <c r="W628" s="3"/>
      <c r="X628" s="3"/>
      <c r="Y628" s="3"/>
      <c r="Z628" s="3"/>
      <c r="AA628" s="3"/>
      <c r="AB628" s="3"/>
      <c r="AC628" s="3"/>
      <c r="AD628" s="3"/>
      <c r="AE628" s="3"/>
      <c r="AF628" s="3"/>
      <c r="AG628" s="3"/>
      <c r="AH628" s="3"/>
      <c r="AI628" s="3"/>
      <c r="AJ628" s="3"/>
      <c r="AK628" s="3"/>
      <c r="AL628" s="1"/>
      <c r="AM628" s="1"/>
    </row>
    <row r="629" spans="12:39">
      <c r="L629" s="1"/>
      <c r="M629" s="1"/>
      <c r="N629" s="1"/>
      <c r="O629" s="1"/>
      <c r="P629" s="1"/>
      <c r="Q629" s="1"/>
      <c r="R629" s="3"/>
      <c r="S629" s="3"/>
      <c r="T629" s="3"/>
      <c r="U629" s="3"/>
      <c r="V629" s="3"/>
      <c r="W629" s="3"/>
      <c r="X629" s="3"/>
      <c r="Y629" s="3"/>
      <c r="Z629" s="3"/>
      <c r="AA629" s="3"/>
      <c r="AB629" s="3"/>
      <c r="AC629" s="3"/>
      <c r="AD629" s="3"/>
      <c r="AE629" s="3"/>
      <c r="AF629" s="3"/>
      <c r="AG629" s="3"/>
      <c r="AH629" s="3"/>
      <c r="AI629" s="3"/>
      <c r="AJ629" s="3"/>
      <c r="AK629" s="3"/>
      <c r="AL629" s="1"/>
      <c r="AM629" s="1"/>
    </row>
    <row r="630" spans="12:39">
      <c r="L630" s="1"/>
      <c r="M630" s="1"/>
      <c r="N630" s="1"/>
      <c r="O630" s="1"/>
      <c r="P630" s="1"/>
      <c r="Q630" s="1"/>
      <c r="R630" s="3"/>
      <c r="S630" s="3"/>
      <c r="T630" s="3"/>
      <c r="U630" s="3"/>
      <c r="V630" s="3"/>
      <c r="W630" s="3"/>
      <c r="X630" s="3"/>
      <c r="Y630" s="3"/>
      <c r="Z630" s="3"/>
      <c r="AA630" s="3"/>
      <c r="AB630" s="3"/>
      <c r="AC630" s="3"/>
      <c r="AD630" s="3"/>
      <c r="AE630" s="3"/>
      <c r="AF630" s="3"/>
      <c r="AG630" s="3"/>
      <c r="AH630" s="3"/>
      <c r="AI630" s="3"/>
      <c r="AJ630" s="3"/>
      <c r="AK630" s="3"/>
      <c r="AL630" s="1"/>
      <c r="AM630" s="1"/>
    </row>
    <row r="631" spans="12:39">
      <c r="L631" s="1"/>
      <c r="M631" s="1"/>
      <c r="N631" s="1"/>
      <c r="O631" s="1"/>
      <c r="P631" s="1"/>
      <c r="Q631" s="1"/>
      <c r="R631" s="3"/>
      <c r="S631" s="3"/>
      <c r="T631" s="3"/>
      <c r="U631" s="3"/>
      <c r="V631" s="3"/>
      <c r="W631" s="3"/>
      <c r="X631" s="3"/>
      <c r="Y631" s="3"/>
      <c r="Z631" s="3"/>
      <c r="AA631" s="3"/>
      <c r="AB631" s="3"/>
      <c r="AC631" s="3"/>
      <c r="AD631" s="3"/>
      <c r="AE631" s="3"/>
      <c r="AF631" s="3"/>
      <c r="AG631" s="3"/>
      <c r="AH631" s="3"/>
      <c r="AI631" s="3"/>
      <c r="AJ631" s="3"/>
      <c r="AK631" s="3"/>
      <c r="AL631" s="1"/>
      <c r="AM631" s="1"/>
    </row>
    <row r="632" spans="12:39">
      <c r="L632" s="1"/>
      <c r="M632" s="1"/>
      <c r="N632" s="1"/>
      <c r="O632" s="1"/>
      <c r="P632" s="1"/>
      <c r="Q632" s="1"/>
      <c r="R632" s="3"/>
      <c r="S632" s="3"/>
      <c r="T632" s="3"/>
      <c r="U632" s="3"/>
      <c r="V632" s="3"/>
      <c r="W632" s="3"/>
      <c r="X632" s="3"/>
      <c r="Y632" s="3"/>
      <c r="Z632" s="3"/>
      <c r="AA632" s="3"/>
      <c r="AB632" s="3"/>
      <c r="AC632" s="3"/>
      <c r="AD632" s="3"/>
      <c r="AE632" s="3"/>
      <c r="AF632" s="3"/>
      <c r="AG632" s="3"/>
      <c r="AH632" s="3"/>
      <c r="AI632" s="3"/>
      <c r="AJ632" s="3"/>
      <c r="AK632" s="3"/>
      <c r="AL632" s="1"/>
      <c r="AM632" s="1"/>
    </row>
    <row r="633" spans="12:39">
      <c r="L633" s="1"/>
      <c r="M633" s="1"/>
      <c r="N633" s="1"/>
      <c r="O633" s="1"/>
      <c r="P633" s="1"/>
      <c r="Q633" s="1"/>
      <c r="R633" s="3"/>
      <c r="S633" s="3"/>
      <c r="T633" s="3"/>
      <c r="U633" s="3"/>
      <c r="V633" s="3"/>
      <c r="W633" s="3"/>
      <c r="X633" s="3"/>
      <c r="Y633" s="3"/>
      <c r="Z633" s="3"/>
      <c r="AA633" s="3"/>
      <c r="AB633" s="3"/>
      <c r="AC633" s="3"/>
      <c r="AD633" s="3"/>
      <c r="AE633" s="3"/>
      <c r="AF633" s="3"/>
      <c r="AG633" s="3"/>
      <c r="AH633" s="3"/>
      <c r="AI633" s="3"/>
      <c r="AJ633" s="3"/>
      <c r="AK633" s="3"/>
      <c r="AL633" s="1"/>
      <c r="AM633" s="1"/>
    </row>
    <row r="634" spans="12:39">
      <c r="L634" s="1"/>
      <c r="M634" s="1"/>
      <c r="N634" s="1"/>
      <c r="O634" s="1"/>
      <c r="P634" s="1"/>
      <c r="Q634" s="1"/>
      <c r="R634" s="3"/>
      <c r="S634" s="3"/>
      <c r="T634" s="3"/>
      <c r="U634" s="3"/>
      <c r="V634" s="3"/>
      <c r="W634" s="3"/>
      <c r="X634" s="3"/>
      <c r="Y634" s="3"/>
      <c r="Z634" s="3"/>
      <c r="AA634" s="3"/>
      <c r="AB634" s="3"/>
      <c r="AC634" s="3"/>
      <c r="AD634" s="3"/>
      <c r="AE634" s="3"/>
      <c r="AF634" s="3"/>
      <c r="AG634" s="3"/>
      <c r="AH634" s="3"/>
      <c r="AI634" s="3"/>
      <c r="AJ634" s="3"/>
      <c r="AK634" s="3"/>
      <c r="AL634" s="1"/>
      <c r="AM634" s="1"/>
    </row>
    <row r="635" spans="12:39">
      <c r="L635" s="1"/>
      <c r="M635" s="1"/>
      <c r="N635" s="1"/>
      <c r="O635" s="1"/>
      <c r="P635" s="1"/>
      <c r="Q635" s="1"/>
      <c r="R635" s="3"/>
      <c r="S635" s="3"/>
      <c r="T635" s="3"/>
      <c r="U635" s="3"/>
      <c r="V635" s="3"/>
      <c r="W635" s="3"/>
      <c r="X635" s="3"/>
      <c r="Y635" s="3"/>
      <c r="Z635" s="3"/>
      <c r="AA635" s="3"/>
      <c r="AB635" s="3"/>
      <c r="AC635" s="3"/>
      <c r="AD635" s="3"/>
      <c r="AE635" s="3"/>
      <c r="AF635" s="3"/>
      <c r="AG635" s="3"/>
      <c r="AH635" s="3"/>
      <c r="AI635" s="3"/>
      <c r="AJ635" s="3"/>
      <c r="AK635" s="3"/>
      <c r="AL635" s="1"/>
      <c r="AM635" s="1"/>
    </row>
    <row r="636" spans="12:39">
      <c r="L636" s="1"/>
      <c r="M636" s="1"/>
      <c r="N636" s="1"/>
      <c r="O636" s="1"/>
      <c r="P636" s="1"/>
      <c r="Q636" s="1"/>
      <c r="R636" s="3"/>
      <c r="S636" s="3"/>
      <c r="T636" s="3"/>
      <c r="U636" s="3"/>
      <c r="V636" s="3"/>
      <c r="W636" s="3"/>
      <c r="X636" s="3"/>
      <c r="Y636" s="3"/>
      <c r="Z636" s="3"/>
      <c r="AA636" s="3"/>
      <c r="AB636" s="3"/>
      <c r="AC636" s="3"/>
      <c r="AD636" s="3"/>
      <c r="AE636" s="3"/>
      <c r="AF636" s="3"/>
      <c r="AG636" s="3"/>
      <c r="AH636" s="3"/>
      <c r="AI636" s="3"/>
      <c r="AJ636" s="3"/>
      <c r="AK636" s="3"/>
      <c r="AL636" s="1"/>
      <c r="AM636" s="1"/>
    </row>
    <row r="637" spans="12:39">
      <c r="L637" s="1"/>
      <c r="M637" s="1"/>
      <c r="N637" s="1"/>
      <c r="O637" s="1"/>
      <c r="P637" s="1"/>
      <c r="Q637" s="1"/>
      <c r="R637" s="3"/>
      <c r="S637" s="3"/>
      <c r="T637" s="3"/>
      <c r="U637" s="3"/>
      <c r="V637" s="3"/>
      <c r="W637" s="3"/>
      <c r="X637" s="3"/>
      <c r="Y637" s="3"/>
      <c r="Z637" s="3"/>
      <c r="AA637" s="3"/>
      <c r="AB637" s="3"/>
      <c r="AC637" s="3"/>
      <c r="AD637" s="3"/>
      <c r="AE637" s="3"/>
      <c r="AF637" s="3"/>
      <c r="AG637" s="3"/>
      <c r="AH637" s="3"/>
      <c r="AI637" s="3"/>
      <c r="AJ637" s="3"/>
      <c r="AK637" s="3"/>
      <c r="AL637" s="1"/>
      <c r="AM637" s="1"/>
    </row>
    <row r="638" spans="12:39">
      <c r="L638" s="1"/>
      <c r="M638" s="1"/>
      <c r="N638" s="1"/>
      <c r="O638" s="1"/>
      <c r="P638" s="1"/>
      <c r="Q638" s="1"/>
      <c r="R638" s="3"/>
      <c r="S638" s="3"/>
      <c r="T638" s="3"/>
      <c r="U638" s="3"/>
      <c r="V638" s="3"/>
      <c r="W638" s="3"/>
      <c r="X638" s="3"/>
      <c r="Y638" s="3"/>
      <c r="Z638" s="3"/>
      <c r="AA638" s="3"/>
      <c r="AB638" s="3"/>
      <c r="AC638" s="3"/>
      <c r="AD638" s="3"/>
      <c r="AE638" s="3"/>
      <c r="AF638" s="3"/>
      <c r="AG638" s="3"/>
      <c r="AH638" s="3"/>
      <c r="AI638" s="3"/>
      <c r="AJ638" s="3"/>
      <c r="AK638" s="3"/>
      <c r="AL638" s="1"/>
      <c r="AM638" s="1"/>
    </row>
    <row r="639" spans="12:39">
      <c r="L639" s="1"/>
      <c r="M639" s="1"/>
      <c r="N639" s="1"/>
      <c r="O639" s="1"/>
      <c r="P639" s="1"/>
      <c r="Q639" s="1"/>
      <c r="R639" s="3"/>
      <c r="S639" s="3"/>
      <c r="T639" s="3"/>
      <c r="U639" s="3"/>
      <c r="V639" s="3"/>
      <c r="W639" s="3"/>
      <c r="X639" s="3"/>
      <c r="Y639" s="3"/>
      <c r="Z639" s="3"/>
      <c r="AA639" s="3"/>
      <c r="AB639" s="3"/>
      <c r="AC639" s="3"/>
      <c r="AD639" s="3"/>
      <c r="AE639" s="3"/>
      <c r="AF639" s="3"/>
      <c r="AG639" s="3"/>
      <c r="AH639" s="3"/>
      <c r="AI639" s="3"/>
      <c r="AJ639" s="3"/>
      <c r="AK639" s="3"/>
      <c r="AL639" s="1"/>
      <c r="AM639" s="1"/>
    </row>
    <row r="640" spans="12:39">
      <c r="L640" s="1"/>
      <c r="M640" s="1"/>
      <c r="N640" s="1"/>
      <c r="O640" s="1"/>
      <c r="P640" s="1"/>
      <c r="Q640" s="1"/>
      <c r="R640" s="3"/>
      <c r="S640" s="3"/>
      <c r="T640" s="3"/>
      <c r="U640" s="3"/>
      <c r="V640" s="3"/>
      <c r="W640" s="3"/>
      <c r="X640" s="3"/>
      <c r="Y640" s="3"/>
      <c r="Z640" s="3"/>
      <c r="AA640" s="3"/>
      <c r="AB640" s="3"/>
      <c r="AC640" s="3"/>
      <c r="AD640" s="3"/>
      <c r="AE640" s="3"/>
      <c r="AF640" s="3"/>
      <c r="AG640" s="3"/>
      <c r="AH640" s="3"/>
      <c r="AI640" s="3"/>
      <c r="AJ640" s="3"/>
      <c r="AK640" s="3"/>
      <c r="AL640" s="1"/>
      <c r="AM640" s="1"/>
    </row>
    <row r="641" spans="12:39">
      <c r="L641" s="1"/>
      <c r="M641" s="1"/>
      <c r="N641" s="1"/>
      <c r="O641" s="1"/>
      <c r="P641" s="1"/>
      <c r="Q641" s="1"/>
      <c r="R641" s="3"/>
      <c r="S641" s="3"/>
      <c r="T641" s="3"/>
      <c r="U641" s="3"/>
      <c r="V641" s="3"/>
      <c r="W641" s="3"/>
      <c r="X641" s="3"/>
      <c r="Y641" s="3"/>
      <c r="Z641" s="3"/>
      <c r="AA641" s="3"/>
      <c r="AB641" s="3"/>
      <c r="AC641" s="3"/>
      <c r="AD641" s="3"/>
      <c r="AE641" s="3"/>
      <c r="AF641" s="3"/>
      <c r="AG641" s="3"/>
      <c r="AH641" s="3"/>
      <c r="AI641" s="3"/>
      <c r="AJ641" s="3"/>
      <c r="AK641" s="3"/>
      <c r="AL641" s="1"/>
      <c r="AM641" s="1"/>
    </row>
    <row r="642" spans="12:39">
      <c r="L642" s="1"/>
      <c r="M642" s="1"/>
      <c r="N642" s="1"/>
      <c r="O642" s="1"/>
      <c r="P642" s="1"/>
      <c r="Q642" s="1"/>
      <c r="R642" s="3"/>
      <c r="S642" s="3"/>
      <c r="T642" s="3"/>
      <c r="U642" s="3"/>
      <c r="V642" s="3"/>
      <c r="W642" s="3"/>
      <c r="X642" s="3"/>
      <c r="Y642" s="3"/>
      <c r="Z642" s="3"/>
      <c r="AA642" s="3"/>
      <c r="AB642" s="3"/>
      <c r="AC642" s="3"/>
      <c r="AD642" s="3"/>
      <c r="AE642" s="3"/>
      <c r="AF642" s="3"/>
      <c r="AG642" s="3"/>
      <c r="AH642" s="3"/>
      <c r="AI642" s="3"/>
      <c r="AJ642" s="3"/>
      <c r="AK642" s="3"/>
      <c r="AL642" s="1"/>
      <c r="AM642" s="1"/>
    </row>
    <row r="643" spans="12:39">
      <c r="L643" s="1"/>
      <c r="M643" s="1"/>
      <c r="N643" s="1"/>
      <c r="O643" s="1"/>
      <c r="P643" s="1"/>
      <c r="Q643" s="1"/>
      <c r="R643" s="3"/>
      <c r="S643" s="3"/>
      <c r="T643" s="3"/>
      <c r="U643" s="3"/>
      <c r="V643" s="3"/>
      <c r="W643" s="3"/>
      <c r="X643" s="3"/>
      <c r="Y643" s="3"/>
      <c r="Z643" s="3"/>
      <c r="AA643" s="3"/>
      <c r="AB643" s="3"/>
      <c r="AC643" s="3"/>
      <c r="AD643" s="3"/>
      <c r="AE643" s="3"/>
      <c r="AF643" s="3"/>
      <c r="AG643" s="3"/>
      <c r="AH643" s="3"/>
      <c r="AI643" s="3"/>
      <c r="AJ643" s="3"/>
      <c r="AK643" s="3"/>
      <c r="AL643" s="1"/>
      <c r="AM643" s="1"/>
    </row>
    <row r="644" spans="12:39">
      <c r="L644" s="1"/>
      <c r="M644" s="1"/>
      <c r="N644" s="1"/>
      <c r="O644" s="1"/>
      <c r="P644" s="1"/>
      <c r="Q644" s="1"/>
      <c r="R644" s="3"/>
      <c r="S644" s="3"/>
      <c r="T644" s="3"/>
      <c r="U644" s="3"/>
      <c r="V644" s="3"/>
      <c r="W644" s="3"/>
      <c r="X644" s="3"/>
      <c r="Y644" s="3"/>
      <c r="Z644" s="3"/>
      <c r="AA644" s="3"/>
      <c r="AB644" s="3"/>
      <c r="AC644" s="3"/>
      <c r="AD644" s="3"/>
      <c r="AE644" s="3"/>
      <c r="AF644" s="3"/>
      <c r="AG644" s="3"/>
      <c r="AH644" s="3"/>
      <c r="AI644" s="3"/>
      <c r="AJ644" s="3"/>
      <c r="AK644" s="3"/>
      <c r="AL644" s="1"/>
      <c r="AM644" s="1"/>
    </row>
    <row r="645" spans="12:39">
      <c r="L645" s="1"/>
      <c r="M645" s="1"/>
      <c r="N645" s="1"/>
      <c r="O645" s="1"/>
      <c r="P645" s="1"/>
      <c r="Q645" s="1"/>
      <c r="R645" s="3"/>
      <c r="S645" s="3"/>
      <c r="T645" s="3"/>
      <c r="U645" s="3"/>
      <c r="V645" s="3"/>
      <c r="W645" s="3"/>
      <c r="X645" s="3"/>
      <c r="Y645" s="3"/>
      <c r="Z645" s="3"/>
      <c r="AA645" s="3"/>
      <c r="AB645" s="3"/>
      <c r="AC645" s="3"/>
      <c r="AD645" s="3"/>
      <c r="AE645" s="3"/>
      <c r="AF645" s="3"/>
      <c r="AG645" s="3"/>
      <c r="AH645" s="3"/>
      <c r="AI645" s="3"/>
      <c r="AJ645" s="3"/>
      <c r="AK645" s="3"/>
      <c r="AL645" s="1"/>
      <c r="AM645" s="1"/>
    </row>
    <row r="646" spans="12:39">
      <c r="L646" s="1"/>
      <c r="M646" s="1"/>
      <c r="N646" s="1"/>
      <c r="O646" s="1"/>
      <c r="P646" s="1"/>
      <c r="Q646" s="1"/>
      <c r="R646" s="3"/>
      <c r="S646" s="3"/>
      <c r="T646" s="3"/>
      <c r="U646" s="3"/>
      <c r="V646" s="3"/>
      <c r="W646" s="3"/>
      <c r="X646" s="3"/>
      <c r="Y646" s="3"/>
      <c r="Z646" s="3"/>
      <c r="AA646" s="3"/>
      <c r="AB646" s="3"/>
      <c r="AC646" s="3"/>
      <c r="AD646" s="3"/>
      <c r="AE646" s="3"/>
      <c r="AF646" s="3"/>
      <c r="AG646" s="3"/>
      <c r="AH646" s="3"/>
      <c r="AI646" s="3"/>
      <c r="AJ646" s="3"/>
      <c r="AK646" s="3"/>
      <c r="AL646" s="1"/>
      <c r="AM646" s="1"/>
    </row>
    <row r="647" spans="12:39">
      <c r="L647" s="1"/>
      <c r="M647" s="1"/>
      <c r="N647" s="1"/>
      <c r="O647" s="1"/>
      <c r="P647" s="1"/>
      <c r="Q647" s="1"/>
      <c r="R647" s="3"/>
      <c r="S647" s="3"/>
      <c r="T647" s="3"/>
      <c r="U647" s="3"/>
      <c r="V647" s="3"/>
      <c r="W647" s="3"/>
      <c r="X647" s="3"/>
      <c r="Y647" s="3"/>
      <c r="Z647" s="3"/>
      <c r="AA647" s="3"/>
      <c r="AB647" s="3"/>
      <c r="AC647" s="3"/>
      <c r="AD647" s="3"/>
      <c r="AE647" s="3"/>
      <c r="AF647" s="3"/>
      <c r="AG647" s="3"/>
      <c r="AH647" s="3"/>
      <c r="AI647" s="3"/>
      <c r="AJ647" s="3"/>
      <c r="AK647" s="3"/>
      <c r="AL647" s="1"/>
      <c r="AM647" s="1"/>
    </row>
    <row r="648" spans="12:39">
      <c r="L648" s="1"/>
      <c r="M648" s="1"/>
      <c r="N648" s="1"/>
      <c r="O648" s="1"/>
      <c r="P648" s="1"/>
      <c r="Q648" s="1"/>
      <c r="R648" s="3"/>
      <c r="S648" s="3"/>
      <c r="T648" s="3"/>
      <c r="U648" s="3"/>
      <c r="V648" s="3"/>
      <c r="W648" s="3"/>
      <c r="X648" s="3"/>
      <c r="Y648" s="3"/>
      <c r="Z648" s="3"/>
      <c r="AA648" s="3"/>
      <c r="AB648" s="3"/>
      <c r="AC648" s="3"/>
      <c r="AD648" s="3"/>
      <c r="AE648" s="3"/>
      <c r="AF648" s="3"/>
      <c r="AG648" s="3"/>
      <c r="AH648" s="3"/>
      <c r="AI648" s="3"/>
      <c r="AJ648" s="3"/>
      <c r="AK648" s="3"/>
      <c r="AL648" s="1"/>
      <c r="AM648" s="1"/>
    </row>
    <row r="649" spans="12:39">
      <c r="L649" s="1"/>
      <c r="M649" s="1"/>
      <c r="N649" s="1"/>
      <c r="O649" s="1"/>
      <c r="P649" s="1"/>
      <c r="Q649" s="1"/>
      <c r="R649" s="3"/>
      <c r="S649" s="3"/>
      <c r="T649" s="3"/>
      <c r="U649" s="3"/>
      <c r="V649" s="3"/>
      <c r="W649" s="3"/>
      <c r="X649" s="3"/>
      <c r="Y649" s="3"/>
      <c r="Z649" s="3"/>
      <c r="AA649" s="3"/>
      <c r="AB649" s="3"/>
      <c r="AC649" s="3"/>
      <c r="AD649" s="3"/>
      <c r="AE649" s="3"/>
      <c r="AF649" s="3"/>
      <c r="AG649" s="3"/>
      <c r="AH649" s="3"/>
      <c r="AI649" s="3"/>
      <c r="AJ649" s="3"/>
      <c r="AK649" s="3"/>
      <c r="AL649" s="1"/>
      <c r="AM649" s="1"/>
    </row>
    <row r="650" spans="12:39">
      <c r="L650" s="1"/>
      <c r="M650" s="1"/>
      <c r="N650" s="1"/>
      <c r="O650" s="1"/>
      <c r="P650" s="1"/>
      <c r="Q650" s="1"/>
      <c r="R650" s="3"/>
      <c r="S650" s="3"/>
      <c r="T650" s="3"/>
      <c r="U650" s="3"/>
      <c r="V650" s="3"/>
      <c r="W650" s="3"/>
      <c r="X650" s="3"/>
      <c r="Y650" s="3"/>
      <c r="Z650" s="3"/>
      <c r="AA650" s="3"/>
      <c r="AB650" s="3"/>
      <c r="AC650" s="3"/>
      <c r="AD650" s="3"/>
      <c r="AE650" s="3"/>
      <c r="AF650" s="3"/>
      <c r="AG650" s="3"/>
      <c r="AH650" s="3"/>
      <c r="AI650" s="3"/>
      <c r="AJ650" s="3"/>
      <c r="AK650" s="3"/>
      <c r="AL650" s="1"/>
      <c r="AM650" s="1"/>
    </row>
    <row r="651" spans="12:39">
      <c r="L651" s="1"/>
      <c r="M651" s="1"/>
      <c r="N651" s="1"/>
      <c r="O651" s="1"/>
      <c r="P651" s="1"/>
      <c r="Q651" s="1"/>
      <c r="R651" s="3"/>
      <c r="S651" s="3"/>
      <c r="T651" s="3"/>
      <c r="U651" s="3"/>
      <c r="V651" s="3"/>
      <c r="W651" s="3"/>
      <c r="X651" s="3"/>
      <c r="Y651" s="3"/>
      <c r="Z651" s="3"/>
      <c r="AA651" s="3"/>
      <c r="AB651" s="3"/>
      <c r="AC651" s="3"/>
      <c r="AD651" s="3"/>
      <c r="AE651" s="3"/>
      <c r="AF651" s="3"/>
      <c r="AG651" s="3"/>
      <c r="AH651" s="3"/>
      <c r="AI651" s="3"/>
      <c r="AJ651" s="3"/>
      <c r="AK651" s="3"/>
      <c r="AL651" s="1"/>
      <c r="AM651" s="1"/>
    </row>
    <row r="652" spans="12:39">
      <c r="L652" s="1"/>
      <c r="M652" s="1"/>
      <c r="N652" s="1"/>
      <c r="O652" s="1"/>
      <c r="P652" s="1"/>
      <c r="Q652" s="1"/>
      <c r="R652" s="3"/>
      <c r="S652" s="3"/>
      <c r="T652" s="3"/>
      <c r="U652" s="3"/>
      <c r="V652" s="3"/>
      <c r="W652" s="3"/>
      <c r="X652" s="3"/>
      <c r="Y652" s="3"/>
      <c r="Z652" s="3"/>
      <c r="AA652" s="3"/>
      <c r="AB652" s="3"/>
      <c r="AC652" s="3"/>
      <c r="AD652" s="3"/>
      <c r="AE652" s="3"/>
      <c r="AF652" s="3"/>
      <c r="AG652" s="3"/>
      <c r="AH652" s="3"/>
      <c r="AI652" s="3"/>
      <c r="AJ652" s="3"/>
      <c r="AK652" s="3"/>
      <c r="AL652" s="1"/>
      <c r="AM652" s="1"/>
    </row>
    <row r="653" spans="12:39">
      <c r="L653" s="1"/>
      <c r="M653" s="1"/>
      <c r="N653" s="1"/>
      <c r="O653" s="1"/>
      <c r="P653" s="1"/>
      <c r="Q653" s="1"/>
      <c r="R653" s="3"/>
      <c r="S653" s="3"/>
      <c r="T653" s="3"/>
      <c r="U653" s="3"/>
      <c r="V653" s="3"/>
      <c r="W653" s="3"/>
      <c r="X653" s="3"/>
      <c r="Y653" s="3"/>
      <c r="Z653" s="3"/>
      <c r="AA653" s="3"/>
      <c r="AB653" s="3"/>
      <c r="AC653" s="3"/>
      <c r="AD653" s="3"/>
      <c r="AE653" s="3"/>
      <c r="AF653" s="3"/>
      <c r="AG653" s="3"/>
      <c r="AH653" s="3"/>
      <c r="AI653" s="3"/>
      <c r="AJ653" s="3"/>
      <c r="AK653" s="3"/>
      <c r="AL653" s="1"/>
      <c r="AM653" s="1"/>
    </row>
    <row r="654" spans="12:39">
      <c r="L654" s="1"/>
      <c r="M654" s="1"/>
      <c r="N654" s="1"/>
      <c r="O654" s="1"/>
      <c r="P654" s="1"/>
      <c r="Q654" s="1"/>
      <c r="R654" s="3"/>
      <c r="S654" s="3"/>
      <c r="T654" s="3"/>
      <c r="U654" s="3"/>
      <c r="V654" s="3"/>
      <c r="W654" s="3"/>
      <c r="X654" s="3"/>
      <c r="Y654" s="3"/>
      <c r="Z654" s="3"/>
      <c r="AA654" s="3"/>
      <c r="AB654" s="3"/>
      <c r="AC654" s="3"/>
      <c r="AD654" s="3"/>
      <c r="AE654" s="3"/>
      <c r="AF654" s="3"/>
      <c r="AG654" s="3"/>
      <c r="AH654" s="3"/>
      <c r="AI654" s="3"/>
      <c r="AJ654" s="3"/>
      <c r="AK654" s="3"/>
      <c r="AL654" s="1"/>
      <c r="AM654" s="1"/>
    </row>
    <row r="655" spans="12:39">
      <c r="L655" s="1"/>
      <c r="M655" s="1"/>
      <c r="N655" s="1"/>
      <c r="O655" s="1"/>
      <c r="P655" s="1"/>
      <c r="Q655" s="1"/>
      <c r="R655" s="3"/>
      <c r="S655" s="3"/>
      <c r="T655" s="3"/>
      <c r="U655" s="3"/>
      <c r="V655" s="3"/>
      <c r="W655" s="3"/>
      <c r="X655" s="3"/>
      <c r="Y655" s="3"/>
      <c r="Z655" s="3"/>
      <c r="AA655" s="3"/>
      <c r="AB655" s="3"/>
      <c r="AC655" s="3"/>
      <c r="AD655" s="3"/>
      <c r="AE655" s="3"/>
      <c r="AF655" s="3"/>
      <c r="AG655" s="3"/>
      <c r="AH655" s="3"/>
      <c r="AI655" s="3"/>
      <c r="AJ655" s="3"/>
      <c r="AK655" s="3"/>
      <c r="AL655" s="1"/>
      <c r="AM655" s="1"/>
    </row>
    <row r="656" spans="12:39">
      <c r="L656" s="1"/>
      <c r="M656" s="1"/>
      <c r="N656" s="1"/>
      <c r="O656" s="1"/>
      <c r="P656" s="1"/>
      <c r="Q656" s="1"/>
      <c r="R656" s="3"/>
      <c r="S656" s="3"/>
      <c r="T656" s="3"/>
      <c r="U656" s="3"/>
      <c r="V656" s="3"/>
      <c r="W656" s="3"/>
      <c r="X656" s="3"/>
      <c r="Y656" s="3"/>
      <c r="Z656" s="3"/>
      <c r="AA656" s="3"/>
      <c r="AB656" s="3"/>
      <c r="AC656" s="3"/>
      <c r="AD656" s="3"/>
      <c r="AE656" s="3"/>
      <c r="AF656" s="3"/>
      <c r="AG656" s="3"/>
      <c r="AH656" s="3"/>
      <c r="AI656" s="3"/>
      <c r="AJ656" s="3"/>
      <c r="AK656" s="3"/>
      <c r="AL656" s="1"/>
      <c r="AM656" s="1"/>
    </row>
    <row r="657" spans="12:39">
      <c r="L657" s="1"/>
      <c r="M657" s="1"/>
      <c r="N657" s="1"/>
      <c r="O657" s="1"/>
      <c r="P657" s="1"/>
      <c r="Q657" s="1"/>
      <c r="R657" s="3"/>
      <c r="S657" s="3"/>
      <c r="T657" s="3"/>
      <c r="U657" s="3"/>
      <c r="V657" s="3"/>
      <c r="W657" s="3"/>
      <c r="X657" s="3"/>
      <c r="Y657" s="3"/>
      <c r="Z657" s="3"/>
      <c r="AA657" s="3"/>
      <c r="AB657" s="3"/>
      <c r="AC657" s="3"/>
      <c r="AD657" s="3"/>
      <c r="AE657" s="3"/>
      <c r="AF657" s="3"/>
      <c r="AG657" s="3"/>
      <c r="AH657" s="3"/>
      <c r="AI657" s="3"/>
      <c r="AJ657" s="3"/>
      <c r="AK657" s="3"/>
      <c r="AL657" s="1"/>
      <c r="AM657" s="1"/>
    </row>
    <row r="658" spans="12:39">
      <c r="L658" s="1"/>
      <c r="M658" s="1"/>
      <c r="N658" s="1"/>
      <c r="O658" s="1"/>
      <c r="P658" s="1"/>
      <c r="Q658" s="1"/>
      <c r="R658" s="3"/>
      <c r="S658" s="3"/>
      <c r="T658" s="3"/>
      <c r="U658" s="3"/>
      <c r="V658" s="3"/>
      <c r="W658" s="3"/>
      <c r="X658" s="3"/>
      <c r="Y658" s="3"/>
      <c r="Z658" s="3"/>
      <c r="AA658" s="3"/>
      <c r="AB658" s="3"/>
      <c r="AC658" s="3"/>
      <c r="AD658" s="3"/>
      <c r="AE658" s="3"/>
      <c r="AF658" s="3"/>
      <c r="AG658" s="3"/>
      <c r="AH658" s="3"/>
      <c r="AI658" s="3"/>
      <c r="AJ658" s="3"/>
      <c r="AK658" s="3"/>
      <c r="AL658" s="1"/>
      <c r="AM658" s="1"/>
    </row>
    <row r="659" spans="12:39">
      <c r="L659" s="1"/>
      <c r="M659" s="1"/>
      <c r="N659" s="1"/>
      <c r="O659" s="1"/>
      <c r="P659" s="1"/>
      <c r="Q659" s="1"/>
      <c r="R659" s="3"/>
      <c r="S659" s="3"/>
      <c r="T659" s="3"/>
      <c r="U659" s="3"/>
      <c r="V659" s="3"/>
      <c r="W659" s="3"/>
      <c r="X659" s="3"/>
      <c r="Y659" s="3"/>
      <c r="Z659" s="3"/>
      <c r="AA659" s="3"/>
      <c r="AB659" s="3"/>
      <c r="AC659" s="3"/>
      <c r="AD659" s="3"/>
      <c r="AE659" s="3"/>
      <c r="AF659" s="3"/>
      <c r="AG659" s="3"/>
      <c r="AH659" s="3"/>
      <c r="AI659" s="3"/>
      <c r="AJ659" s="3"/>
      <c r="AK659" s="3"/>
      <c r="AL659" s="1"/>
      <c r="AM659" s="1"/>
    </row>
    <row r="660" spans="12:39">
      <c r="L660" s="1"/>
      <c r="M660" s="1"/>
      <c r="N660" s="1"/>
      <c r="O660" s="1"/>
      <c r="P660" s="1"/>
      <c r="Q660" s="1"/>
      <c r="R660" s="3"/>
      <c r="S660" s="3"/>
      <c r="T660" s="3"/>
      <c r="U660" s="3"/>
      <c r="V660" s="3"/>
      <c r="W660" s="3"/>
      <c r="X660" s="3"/>
      <c r="Y660" s="3"/>
      <c r="Z660" s="3"/>
      <c r="AA660" s="3"/>
      <c r="AB660" s="3"/>
      <c r="AC660" s="3"/>
      <c r="AD660" s="3"/>
      <c r="AE660" s="3"/>
      <c r="AF660" s="3"/>
      <c r="AG660" s="3"/>
      <c r="AH660" s="3"/>
      <c r="AI660" s="3"/>
      <c r="AJ660" s="3"/>
      <c r="AK660" s="3"/>
      <c r="AL660" s="1"/>
      <c r="AM660" s="1"/>
    </row>
    <row r="661" spans="12:39">
      <c r="L661" s="1"/>
      <c r="M661" s="1"/>
      <c r="N661" s="1"/>
      <c r="O661" s="1"/>
      <c r="P661" s="1"/>
      <c r="Q661" s="1"/>
      <c r="R661" s="3"/>
      <c r="S661" s="3"/>
      <c r="T661" s="3"/>
      <c r="U661" s="3"/>
      <c r="V661" s="3"/>
      <c r="W661" s="3"/>
      <c r="X661" s="3"/>
      <c r="Y661" s="3"/>
      <c r="Z661" s="3"/>
      <c r="AA661" s="3"/>
      <c r="AB661" s="3"/>
      <c r="AC661" s="3"/>
      <c r="AD661" s="3"/>
      <c r="AE661" s="3"/>
      <c r="AF661" s="3"/>
      <c r="AG661" s="3"/>
      <c r="AH661" s="3"/>
      <c r="AI661" s="3"/>
      <c r="AJ661" s="3"/>
      <c r="AK661" s="3"/>
      <c r="AL661" s="1"/>
      <c r="AM661" s="1"/>
    </row>
    <row r="662" spans="12:39">
      <c r="L662" s="1"/>
      <c r="M662" s="1"/>
      <c r="N662" s="1"/>
      <c r="O662" s="1"/>
      <c r="P662" s="1"/>
      <c r="Q662" s="1"/>
      <c r="R662" s="3"/>
      <c r="S662" s="3"/>
      <c r="T662" s="3"/>
      <c r="U662" s="3"/>
      <c r="V662" s="3"/>
      <c r="W662" s="3"/>
      <c r="X662" s="3"/>
      <c r="Y662" s="3"/>
      <c r="Z662" s="3"/>
      <c r="AA662" s="3"/>
      <c r="AB662" s="3"/>
      <c r="AC662" s="3"/>
      <c r="AD662" s="3"/>
      <c r="AE662" s="3"/>
      <c r="AF662" s="3"/>
      <c r="AG662" s="3"/>
      <c r="AH662" s="3"/>
      <c r="AI662" s="3"/>
      <c r="AJ662" s="3"/>
      <c r="AK662" s="3"/>
      <c r="AL662" s="1"/>
      <c r="AM662" s="1"/>
    </row>
    <row r="663" spans="12:39">
      <c r="L663" s="1"/>
      <c r="M663" s="1"/>
      <c r="N663" s="1"/>
      <c r="O663" s="1"/>
      <c r="P663" s="1"/>
      <c r="Q663" s="1"/>
      <c r="R663" s="3"/>
      <c r="S663" s="3"/>
      <c r="T663" s="3"/>
      <c r="U663" s="3"/>
      <c r="V663" s="3"/>
      <c r="W663" s="3"/>
      <c r="X663" s="3"/>
      <c r="Y663" s="3"/>
      <c r="Z663" s="3"/>
      <c r="AA663" s="3"/>
      <c r="AB663" s="3"/>
      <c r="AC663" s="3"/>
      <c r="AD663" s="3"/>
      <c r="AE663" s="3"/>
      <c r="AF663" s="3"/>
      <c r="AG663" s="3"/>
      <c r="AH663" s="3"/>
      <c r="AI663" s="3"/>
      <c r="AJ663" s="3"/>
      <c r="AK663" s="3"/>
      <c r="AL663" s="1"/>
      <c r="AM663" s="1"/>
    </row>
    <row r="664" spans="12:39">
      <c r="L664" s="1"/>
      <c r="M664" s="1"/>
      <c r="N664" s="1"/>
      <c r="O664" s="1"/>
      <c r="P664" s="1"/>
      <c r="Q664" s="1"/>
      <c r="R664" s="3"/>
      <c r="S664" s="3"/>
      <c r="T664" s="3"/>
      <c r="U664" s="3"/>
      <c r="V664" s="3"/>
      <c r="W664" s="3"/>
      <c r="X664" s="3"/>
      <c r="Y664" s="3"/>
      <c r="Z664" s="3"/>
      <c r="AA664" s="3"/>
      <c r="AB664" s="3"/>
      <c r="AC664" s="3"/>
      <c r="AD664" s="3"/>
      <c r="AE664" s="3"/>
      <c r="AF664" s="3"/>
      <c r="AG664" s="3"/>
      <c r="AH664" s="3"/>
      <c r="AI664" s="3"/>
      <c r="AJ664" s="3"/>
      <c r="AK664" s="3"/>
      <c r="AL664" s="1"/>
      <c r="AM664" s="1"/>
    </row>
    <row r="665" spans="12:39">
      <c r="L665" s="1"/>
      <c r="M665" s="1"/>
      <c r="N665" s="1"/>
      <c r="O665" s="1"/>
      <c r="P665" s="1"/>
      <c r="Q665" s="1"/>
      <c r="R665" s="3"/>
      <c r="S665" s="3"/>
      <c r="T665" s="3"/>
      <c r="U665" s="3"/>
      <c r="V665" s="3"/>
      <c r="W665" s="3"/>
      <c r="X665" s="3"/>
      <c r="Y665" s="3"/>
      <c r="Z665" s="3"/>
      <c r="AA665" s="3"/>
      <c r="AB665" s="3"/>
      <c r="AC665" s="3"/>
      <c r="AD665" s="3"/>
      <c r="AE665" s="3"/>
      <c r="AF665" s="3"/>
      <c r="AG665" s="3"/>
      <c r="AH665" s="3"/>
      <c r="AI665" s="3"/>
      <c r="AJ665" s="3"/>
      <c r="AK665" s="3"/>
      <c r="AL665" s="1"/>
      <c r="AM665" s="1"/>
    </row>
    <row r="666" spans="12:39">
      <c r="L666" s="1"/>
      <c r="M666" s="1"/>
      <c r="N666" s="1"/>
      <c r="O666" s="1"/>
      <c r="P666" s="1"/>
      <c r="Q666" s="1"/>
      <c r="R666" s="3"/>
      <c r="S666" s="3"/>
      <c r="T666" s="3"/>
      <c r="U666" s="3"/>
      <c r="V666" s="3"/>
      <c r="W666" s="3"/>
      <c r="X666" s="3"/>
      <c r="Y666" s="3"/>
      <c r="Z666" s="3"/>
      <c r="AA666" s="3"/>
      <c r="AB666" s="3"/>
      <c r="AC666" s="3"/>
      <c r="AD666" s="3"/>
      <c r="AE666" s="3"/>
      <c r="AF666" s="3"/>
      <c r="AG666" s="3"/>
      <c r="AH666" s="3"/>
      <c r="AI666" s="3"/>
      <c r="AJ666" s="3"/>
      <c r="AK666" s="3"/>
      <c r="AL666" s="1"/>
      <c r="AM666" s="1"/>
    </row>
    <row r="667" spans="12:39">
      <c r="L667" s="1"/>
      <c r="M667" s="1"/>
      <c r="N667" s="1"/>
      <c r="O667" s="1"/>
      <c r="P667" s="1"/>
      <c r="Q667" s="1"/>
      <c r="R667" s="3"/>
      <c r="S667" s="3"/>
      <c r="T667" s="3"/>
      <c r="U667" s="3"/>
      <c r="V667" s="3"/>
      <c r="W667" s="3"/>
      <c r="X667" s="3"/>
      <c r="Y667" s="3"/>
      <c r="Z667" s="3"/>
      <c r="AA667" s="3"/>
      <c r="AB667" s="3"/>
      <c r="AC667" s="3"/>
      <c r="AD667" s="3"/>
      <c r="AE667" s="3"/>
      <c r="AF667" s="3"/>
      <c r="AG667" s="3"/>
      <c r="AH667" s="3"/>
      <c r="AI667" s="3"/>
      <c r="AJ667" s="3"/>
      <c r="AK667" s="3"/>
      <c r="AL667" s="1"/>
      <c r="AM667" s="1"/>
    </row>
    <row r="668" spans="12:39">
      <c r="L668" s="1"/>
      <c r="M668" s="1"/>
      <c r="N668" s="1"/>
      <c r="O668" s="1"/>
      <c r="P668" s="1"/>
      <c r="Q668" s="1"/>
      <c r="R668" s="3"/>
      <c r="S668" s="3"/>
      <c r="T668" s="3"/>
      <c r="U668" s="3"/>
      <c r="V668" s="3"/>
      <c r="W668" s="3"/>
      <c r="X668" s="3"/>
      <c r="Y668" s="3"/>
      <c r="Z668" s="3"/>
      <c r="AA668" s="3"/>
      <c r="AB668" s="3"/>
      <c r="AC668" s="3"/>
      <c r="AD668" s="3"/>
      <c r="AE668" s="3"/>
      <c r="AF668" s="3"/>
      <c r="AG668" s="3"/>
      <c r="AH668" s="3"/>
      <c r="AI668" s="3"/>
      <c r="AJ668" s="3"/>
      <c r="AK668" s="3"/>
      <c r="AL668" s="1"/>
      <c r="AM668" s="1"/>
    </row>
    <row r="669" spans="12:39">
      <c r="L669" s="1"/>
      <c r="M669" s="1"/>
      <c r="N669" s="1"/>
      <c r="O669" s="1"/>
      <c r="P669" s="1"/>
      <c r="Q669" s="1"/>
      <c r="R669" s="3"/>
      <c r="S669" s="3"/>
      <c r="T669" s="3"/>
      <c r="U669" s="3"/>
      <c r="V669" s="3"/>
      <c r="W669" s="3"/>
      <c r="X669" s="3"/>
      <c r="Y669" s="3"/>
      <c r="Z669" s="3"/>
      <c r="AA669" s="3"/>
      <c r="AB669" s="3"/>
      <c r="AC669" s="3"/>
      <c r="AD669" s="3"/>
      <c r="AE669" s="3"/>
      <c r="AF669" s="3"/>
      <c r="AG669" s="3"/>
      <c r="AH669" s="3"/>
      <c r="AI669" s="3"/>
      <c r="AJ669" s="3"/>
      <c r="AK669" s="3"/>
      <c r="AL669" s="1"/>
      <c r="AM669" s="1"/>
    </row>
    <row r="670" spans="12:39">
      <c r="L670" s="1"/>
      <c r="M670" s="1"/>
      <c r="N670" s="1"/>
      <c r="O670" s="1"/>
      <c r="P670" s="1"/>
      <c r="Q670" s="1"/>
      <c r="R670" s="3"/>
      <c r="S670" s="3"/>
      <c r="T670" s="3"/>
      <c r="U670" s="3"/>
      <c r="V670" s="3"/>
      <c r="W670" s="3"/>
      <c r="X670" s="3"/>
      <c r="Y670" s="3"/>
      <c r="Z670" s="3"/>
      <c r="AA670" s="3"/>
      <c r="AB670" s="3"/>
      <c r="AC670" s="3"/>
      <c r="AD670" s="3"/>
      <c r="AE670" s="3"/>
      <c r="AF670" s="3"/>
      <c r="AG670" s="3"/>
      <c r="AH670" s="3"/>
      <c r="AI670" s="3"/>
      <c r="AJ670" s="3"/>
      <c r="AK670" s="3"/>
      <c r="AL670" s="1"/>
      <c r="AM670" s="1"/>
    </row>
    <row r="671" spans="12:39">
      <c r="L671" s="1"/>
      <c r="M671" s="1"/>
      <c r="N671" s="1"/>
      <c r="O671" s="1"/>
      <c r="P671" s="1"/>
      <c r="Q671" s="1"/>
      <c r="R671" s="3"/>
      <c r="S671" s="3"/>
      <c r="T671" s="3"/>
      <c r="U671" s="3"/>
      <c r="V671" s="3"/>
      <c r="W671" s="3"/>
      <c r="X671" s="3"/>
      <c r="Y671" s="3"/>
      <c r="Z671" s="3"/>
      <c r="AA671" s="3"/>
      <c r="AB671" s="3"/>
      <c r="AC671" s="3"/>
      <c r="AD671" s="3"/>
      <c r="AE671" s="3"/>
      <c r="AF671" s="3"/>
      <c r="AG671" s="3"/>
      <c r="AH671" s="3"/>
      <c r="AI671" s="3"/>
      <c r="AJ671" s="3"/>
      <c r="AK671" s="3"/>
      <c r="AL671" s="1"/>
      <c r="AM671" s="1"/>
    </row>
    <row r="672" spans="12:39">
      <c r="L672" s="1"/>
      <c r="M672" s="1"/>
      <c r="N672" s="1"/>
      <c r="O672" s="1"/>
      <c r="P672" s="1"/>
      <c r="Q672" s="1"/>
      <c r="R672" s="3"/>
      <c r="S672" s="3"/>
      <c r="T672" s="3"/>
      <c r="U672" s="3"/>
      <c r="V672" s="3"/>
      <c r="W672" s="3"/>
      <c r="X672" s="3"/>
      <c r="Y672" s="3"/>
      <c r="Z672" s="3"/>
      <c r="AA672" s="3"/>
      <c r="AB672" s="3"/>
      <c r="AC672" s="3"/>
      <c r="AD672" s="3"/>
      <c r="AE672" s="3"/>
      <c r="AF672" s="3"/>
      <c r="AG672" s="3"/>
      <c r="AH672" s="3"/>
      <c r="AI672" s="3"/>
      <c r="AJ672" s="3"/>
      <c r="AK672" s="3"/>
      <c r="AL672" s="1"/>
      <c r="AM672" s="1"/>
    </row>
    <row r="673" spans="12:39">
      <c r="L673" s="1"/>
      <c r="M673" s="1"/>
      <c r="N673" s="1"/>
      <c r="O673" s="1"/>
      <c r="P673" s="1"/>
      <c r="Q673" s="1"/>
      <c r="R673" s="3"/>
      <c r="S673" s="3"/>
      <c r="T673" s="3"/>
      <c r="U673" s="3"/>
      <c r="V673" s="3"/>
      <c r="W673" s="3"/>
      <c r="X673" s="3"/>
      <c r="Y673" s="3"/>
      <c r="Z673" s="3"/>
      <c r="AA673" s="3"/>
      <c r="AB673" s="3"/>
      <c r="AC673" s="3"/>
      <c r="AD673" s="3"/>
      <c r="AE673" s="3"/>
      <c r="AF673" s="3"/>
      <c r="AG673" s="3"/>
      <c r="AH673" s="3"/>
      <c r="AI673" s="3"/>
      <c r="AJ673" s="3"/>
      <c r="AK673" s="3"/>
      <c r="AL673" s="1"/>
      <c r="AM673" s="1"/>
    </row>
    <row r="674" spans="12:39">
      <c r="L674" s="1"/>
      <c r="M674" s="1"/>
      <c r="N674" s="1"/>
      <c r="O674" s="1"/>
      <c r="P674" s="1"/>
      <c r="Q674" s="1"/>
      <c r="R674" s="3"/>
      <c r="S674" s="3"/>
      <c r="T674" s="3"/>
      <c r="U674" s="3"/>
      <c r="V674" s="3"/>
      <c r="W674" s="3"/>
      <c r="X674" s="3"/>
      <c r="Y674" s="3"/>
      <c r="Z674" s="3"/>
      <c r="AA674" s="3"/>
      <c r="AB674" s="3"/>
      <c r="AC674" s="3"/>
      <c r="AD674" s="3"/>
      <c r="AE674" s="3"/>
      <c r="AF674" s="3"/>
      <c r="AG674" s="3"/>
      <c r="AH674" s="3"/>
      <c r="AI674" s="3"/>
      <c r="AJ674" s="3"/>
      <c r="AK674" s="3"/>
      <c r="AL674" s="1"/>
      <c r="AM674" s="1"/>
    </row>
    <row r="675" spans="12:39">
      <c r="L675" s="1"/>
      <c r="M675" s="1"/>
      <c r="N675" s="1"/>
      <c r="O675" s="1"/>
      <c r="P675" s="1"/>
      <c r="Q675" s="1"/>
      <c r="R675" s="3"/>
      <c r="S675" s="3"/>
      <c r="T675" s="3"/>
      <c r="U675" s="3"/>
      <c r="V675" s="3"/>
      <c r="W675" s="3"/>
      <c r="X675" s="3"/>
      <c r="Y675" s="3"/>
      <c r="Z675" s="3"/>
      <c r="AA675" s="3"/>
      <c r="AB675" s="3"/>
      <c r="AC675" s="3"/>
      <c r="AD675" s="3"/>
      <c r="AE675" s="3"/>
      <c r="AF675" s="3"/>
      <c r="AG675" s="3"/>
      <c r="AH675" s="3"/>
      <c r="AI675" s="3"/>
      <c r="AJ675" s="3"/>
      <c r="AK675" s="3"/>
      <c r="AL675" s="1"/>
      <c r="AM675" s="1"/>
    </row>
    <row r="676" spans="12:39">
      <c r="L676" s="1"/>
      <c r="M676" s="1"/>
      <c r="N676" s="1"/>
      <c r="O676" s="1"/>
      <c r="P676" s="1"/>
      <c r="Q676" s="1"/>
      <c r="R676" s="3"/>
      <c r="S676" s="3"/>
      <c r="T676" s="3"/>
      <c r="U676" s="3"/>
      <c r="V676" s="3"/>
      <c r="W676" s="3"/>
      <c r="X676" s="3"/>
      <c r="Y676" s="3"/>
      <c r="Z676" s="3"/>
      <c r="AA676" s="3"/>
      <c r="AB676" s="3"/>
      <c r="AC676" s="3"/>
      <c r="AD676" s="3"/>
      <c r="AE676" s="3"/>
      <c r="AF676" s="3"/>
      <c r="AG676" s="3"/>
      <c r="AH676" s="3"/>
      <c r="AI676" s="3"/>
      <c r="AJ676" s="3"/>
      <c r="AK676" s="3"/>
      <c r="AL676" s="1"/>
      <c r="AM676" s="1"/>
    </row>
    <row r="677" spans="12:39">
      <c r="L677" s="1"/>
      <c r="M677" s="1"/>
      <c r="N677" s="1"/>
      <c r="O677" s="1"/>
      <c r="P677" s="1"/>
      <c r="Q677" s="1"/>
      <c r="R677" s="3"/>
      <c r="S677" s="3"/>
      <c r="T677" s="3"/>
      <c r="U677" s="3"/>
      <c r="V677" s="3"/>
      <c r="W677" s="3"/>
      <c r="X677" s="3"/>
      <c r="Y677" s="3"/>
      <c r="Z677" s="3"/>
      <c r="AA677" s="3"/>
      <c r="AB677" s="3"/>
      <c r="AC677" s="3"/>
      <c r="AD677" s="3"/>
      <c r="AE677" s="3"/>
      <c r="AF677" s="3"/>
      <c r="AG677" s="3"/>
      <c r="AH677" s="3"/>
      <c r="AI677" s="3"/>
      <c r="AJ677" s="3"/>
      <c r="AK677" s="3"/>
      <c r="AL677" s="1"/>
      <c r="AM677" s="1"/>
    </row>
    <row r="678" spans="12:39">
      <c r="L678" s="1"/>
      <c r="M678" s="1"/>
      <c r="N678" s="1"/>
      <c r="O678" s="1"/>
      <c r="P678" s="1"/>
      <c r="Q678" s="1"/>
      <c r="R678" s="3"/>
      <c r="S678" s="3"/>
      <c r="T678" s="3"/>
      <c r="U678" s="3"/>
      <c r="V678" s="3"/>
      <c r="W678" s="3"/>
      <c r="X678" s="3"/>
      <c r="Y678" s="3"/>
      <c r="Z678" s="3"/>
      <c r="AA678" s="3"/>
      <c r="AB678" s="3"/>
      <c r="AC678" s="3"/>
      <c r="AD678" s="3"/>
      <c r="AE678" s="3"/>
      <c r="AF678" s="3"/>
      <c r="AG678" s="3"/>
      <c r="AH678" s="3"/>
      <c r="AI678" s="3"/>
      <c r="AJ678" s="3"/>
      <c r="AK678" s="3"/>
      <c r="AL678" s="1"/>
      <c r="AM678" s="1"/>
    </row>
    <row r="679" spans="12:39">
      <c r="L679" s="1"/>
      <c r="M679" s="1"/>
      <c r="N679" s="1"/>
      <c r="O679" s="1"/>
      <c r="P679" s="1"/>
      <c r="Q679" s="1"/>
      <c r="R679" s="3"/>
      <c r="S679" s="3"/>
      <c r="T679" s="3"/>
      <c r="U679" s="3"/>
      <c r="V679" s="3"/>
      <c r="W679" s="3"/>
      <c r="X679" s="3"/>
      <c r="Y679" s="3"/>
      <c r="Z679" s="3"/>
      <c r="AA679" s="3"/>
      <c r="AB679" s="3"/>
      <c r="AC679" s="3"/>
      <c r="AD679" s="3"/>
      <c r="AE679" s="3"/>
      <c r="AF679" s="3"/>
      <c r="AG679" s="3"/>
      <c r="AH679" s="3"/>
      <c r="AI679" s="3"/>
      <c r="AJ679" s="3"/>
      <c r="AK679" s="3"/>
      <c r="AL679" s="1"/>
      <c r="AM679" s="1"/>
    </row>
    <row r="680" spans="12:39">
      <c r="L680" s="1"/>
      <c r="M680" s="1"/>
      <c r="N680" s="1"/>
      <c r="O680" s="1"/>
      <c r="P680" s="1"/>
      <c r="Q680" s="1"/>
      <c r="R680" s="3"/>
      <c r="S680" s="3"/>
      <c r="T680" s="3"/>
      <c r="U680" s="3"/>
      <c r="V680" s="3"/>
      <c r="W680" s="3"/>
      <c r="X680" s="3"/>
      <c r="Y680" s="3"/>
      <c r="Z680" s="3"/>
      <c r="AA680" s="3"/>
      <c r="AB680" s="3"/>
      <c r="AC680" s="3"/>
      <c r="AD680" s="3"/>
      <c r="AE680" s="3"/>
      <c r="AF680" s="3"/>
      <c r="AG680" s="3"/>
      <c r="AH680" s="3"/>
      <c r="AI680" s="3"/>
      <c r="AJ680" s="3"/>
      <c r="AK680" s="3"/>
      <c r="AL680" s="1"/>
      <c r="AM680" s="1"/>
    </row>
    <row r="681" spans="12:39">
      <c r="L681" s="1"/>
      <c r="M681" s="1"/>
      <c r="N681" s="1"/>
      <c r="O681" s="1"/>
      <c r="P681" s="1"/>
      <c r="Q681" s="1"/>
      <c r="R681" s="3"/>
      <c r="S681" s="3"/>
      <c r="T681" s="3"/>
      <c r="U681" s="3"/>
      <c r="V681" s="3"/>
      <c r="W681" s="3"/>
      <c r="X681" s="3"/>
      <c r="Y681" s="3"/>
      <c r="Z681" s="3"/>
      <c r="AA681" s="3"/>
      <c r="AB681" s="3"/>
      <c r="AC681" s="3"/>
      <c r="AD681" s="3"/>
      <c r="AE681" s="3"/>
      <c r="AF681" s="3"/>
      <c r="AG681" s="3"/>
      <c r="AH681" s="3"/>
      <c r="AI681" s="3"/>
      <c r="AJ681" s="3"/>
      <c r="AK681" s="3"/>
      <c r="AL681" s="1"/>
      <c r="AM681" s="1"/>
    </row>
    <row r="682" spans="12:39">
      <c r="L682" s="1"/>
      <c r="M682" s="1"/>
      <c r="N682" s="1"/>
      <c r="O682" s="1"/>
      <c r="P682" s="1"/>
      <c r="Q682" s="1"/>
      <c r="R682" s="3"/>
      <c r="S682" s="3"/>
      <c r="T682" s="3"/>
      <c r="U682" s="3"/>
      <c r="V682" s="3"/>
      <c r="W682" s="3"/>
      <c r="X682" s="3"/>
      <c r="Y682" s="3"/>
      <c r="Z682" s="3"/>
      <c r="AA682" s="3"/>
      <c r="AB682" s="3"/>
      <c r="AC682" s="3"/>
      <c r="AD682" s="3"/>
      <c r="AE682" s="3"/>
      <c r="AF682" s="3"/>
      <c r="AG682" s="3"/>
      <c r="AH682" s="3"/>
      <c r="AI682" s="3"/>
      <c r="AJ682" s="3"/>
      <c r="AK682" s="3"/>
      <c r="AL682" s="1"/>
      <c r="AM682" s="1"/>
    </row>
    <row r="683" spans="12:39">
      <c r="L683" s="1"/>
      <c r="M683" s="1"/>
      <c r="N683" s="1"/>
      <c r="O683" s="1"/>
      <c r="P683" s="1"/>
      <c r="Q683" s="1"/>
      <c r="R683" s="3"/>
      <c r="S683" s="3"/>
      <c r="T683" s="3"/>
      <c r="U683" s="3"/>
      <c r="V683" s="3"/>
      <c r="W683" s="3"/>
      <c r="X683" s="3"/>
      <c r="Y683" s="3"/>
      <c r="Z683" s="3"/>
      <c r="AA683" s="3"/>
      <c r="AB683" s="3"/>
      <c r="AC683" s="3"/>
      <c r="AD683" s="3"/>
      <c r="AE683" s="3"/>
      <c r="AF683" s="3"/>
      <c r="AG683" s="3"/>
      <c r="AH683" s="3"/>
      <c r="AI683" s="3"/>
      <c r="AJ683" s="3"/>
      <c r="AK683" s="3"/>
      <c r="AL683" s="1"/>
      <c r="AM683" s="1"/>
    </row>
    <row r="684" spans="12:39">
      <c r="L684" s="1"/>
      <c r="M684" s="1"/>
      <c r="N684" s="1"/>
      <c r="O684" s="1"/>
      <c r="P684" s="1"/>
      <c r="Q684" s="1"/>
      <c r="R684" s="3"/>
      <c r="S684" s="3"/>
      <c r="T684" s="3"/>
      <c r="U684" s="3"/>
      <c r="V684" s="3"/>
      <c r="W684" s="3"/>
      <c r="X684" s="3"/>
      <c r="Y684" s="3"/>
      <c r="Z684" s="3"/>
      <c r="AA684" s="3"/>
      <c r="AB684" s="3"/>
      <c r="AC684" s="3"/>
      <c r="AD684" s="3"/>
      <c r="AE684" s="3"/>
      <c r="AF684" s="3"/>
      <c r="AG684" s="3"/>
      <c r="AH684" s="3"/>
      <c r="AI684" s="3"/>
      <c r="AJ684" s="3"/>
      <c r="AK684" s="3"/>
      <c r="AL684" s="1"/>
      <c r="AM684" s="1"/>
    </row>
    <row r="685" spans="12:39">
      <c r="L685" s="1"/>
      <c r="M685" s="1"/>
      <c r="N685" s="1"/>
      <c r="O685" s="1"/>
      <c r="P685" s="1"/>
      <c r="Q685" s="1"/>
      <c r="R685" s="3"/>
      <c r="S685" s="3"/>
      <c r="T685" s="3"/>
      <c r="U685" s="3"/>
      <c r="V685" s="3"/>
      <c r="W685" s="3"/>
      <c r="X685" s="3"/>
      <c r="Y685" s="3"/>
      <c r="Z685" s="3"/>
      <c r="AA685" s="3"/>
      <c r="AB685" s="3"/>
      <c r="AC685" s="3"/>
      <c r="AD685" s="3"/>
      <c r="AE685" s="3"/>
      <c r="AF685" s="3"/>
      <c r="AG685" s="3"/>
      <c r="AH685" s="3"/>
      <c r="AI685" s="3"/>
      <c r="AJ685" s="3"/>
      <c r="AK685" s="3"/>
      <c r="AL685" s="1"/>
      <c r="AM685" s="1"/>
    </row>
    <row r="686" spans="12:39">
      <c r="L686" s="1"/>
      <c r="M686" s="1"/>
      <c r="N686" s="1"/>
      <c r="O686" s="1"/>
      <c r="P686" s="1"/>
      <c r="Q686" s="1"/>
      <c r="R686" s="3"/>
      <c r="S686" s="3"/>
      <c r="T686" s="3"/>
      <c r="U686" s="3"/>
      <c r="V686" s="3"/>
      <c r="W686" s="3"/>
      <c r="X686" s="3"/>
      <c r="Y686" s="3"/>
      <c r="Z686" s="3"/>
      <c r="AA686" s="3"/>
      <c r="AB686" s="3"/>
      <c r="AC686" s="3"/>
      <c r="AD686" s="3"/>
      <c r="AE686" s="3"/>
      <c r="AF686" s="3"/>
      <c r="AG686" s="3"/>
      <c r="AH686" s="3"/>
      <c r="AI686" s="3"/>
      <c r="AJ686" s="3"/>
      <c r="AK686" s="3"/>
      <c r="AL686" s="1"/>
      <c r="AM686" s="1"/>
    </row>
    <row r="687" spans="12:39">
      <c r="L687" s="1"/>
      <c r="M687" s="1"/>
      <c r="N687" s="1"/>
      <c r="O687" s="1"/>
      <c r="P687" s="1"/>
      <c r="Q687" s="1"/>
      <c r="R687" s="3"/>
      <c r="S687" s="3"/>
      <c r="T687" s="3"/>
      <c r="U687" s="3"/>
      <c r="V687" s="3"/>
      <c r="W687" s="3"/>
      <c r="X687" s="3"/>
      <c r="Y687" s="3"/>
      <c r="Z687" s="3"/>
      <c r="AA687" s="3"/>
      <c r="AB687" s="3"/>
      <c r="AC687" s="3"/>
      <c r="AD687" s="3"/>
      <c r="AE687" s="3"/>
      <c r="AF687" s="3"/>
      <c r="AG687" s="3"/>
      <c r="AH687" s="3"/>
      <c r="AI687" s="3"/>
      <c r="AJ687" s="3"/>
      <c r="AK687" s="3"/>
      <c r="AL687" s="1"/>
      <c r="AM687" s="1"/>
    </row>
    <row r="688" spans="12:39">
      <c r="L688" s="1"/>
      <c r="M688" s="1"/>
      <c r="N688" s="1"/>
      <c r="O688" s="1"/>
      <c r="P688" s="1"/>
      <c r="Q688" s="1"/>
      <c r="R688" s="3"/>
      <c r="S688" s="3"/>
      <c r="T688" s="3"/>
      <c r="U688" s="3"/>
      <c r="V688" s="3"/>
      <c r="W688" s="3"/>
      <c r="X688" s="3"/>
      <c r="Y688" s="3"/>
      <c r="Z688" s="3"/>
      <c r="AA688" s="3"/>
      <c r="AB688" s="3"/>
      <c r="AC688" s="3"/>
      <c r="AD688" s="3"/>
      <c r="AE688" s="3"/>
      <c r="AF688" s="3"/>
      <c r="AG688" s="3"/>
      <c r="AH688" s="3"/>
      <c r="AI688" s="3"/>
      <c r="AJ688" s="3"/>
      <c r="AK688" s="3"/>
      <c r="AL688" s="1"/>
      <c r="AM688" s="1"/>
    </row>
    <row r="689" spans="12:39">
      <c r="L689" s="1"/>
      <c r="M689" s="1"/>
      <c r="N689" s="1"/>
      <c r="O689" s="1"/>
      <c r="P689" s="1"/>
      <c r="Q689" s="1"/>
      <c r="R689" s="3"/>
      <c r="S689" s="3"/>
      <c r="T689" s="3"/>
      <c r="U689" s="3"/>
      <c r="V689" s="3"/>
      <c r="W689" s="3"/>
      <c r="X689" s="3"/>
      <c r="Y689" s="3"/>
      <c r="Z689" s="3"/>
      <c r="AA689" s="3"/>
      <c r="AB689" s="3"/>
      <c r="AC689" s="3"/>
      <c r="AD689" s="3"/>
      <c r="AE689" s="3"/>
      <c r="AF689" s="3"/>
      <c r="AG689" s="3"/>
      <c r="AH689" s="3"/>
      <c r="AI689" s="3"/>
      <c r="AJ689" s="3"/>
      <c r="AK689" s="3"/>
      <c r="AL689" s="1"/>
      <c r="AM689" s="1"/>
    </row>
    <row r="690" spans="12:39">
      <c r="L690" s="1"/>
      <c r="M690" s="1"/>
      <c r="N690" s="1"/>
      <c r="O690" s="1"/>
      <c r="P690" s="1"/>
      <c r="Q690" s="1"/>
      <c r="R690" s="3"/>
      <c r="S690" s="3"/>
      <c r="T690" s="3"/>
      <c r="U690" s="3"/>
      <c r="V690" s="3"/>
      <c r="W690" s="3"/>
      <c r="X690" s="3"/>
      <c r="Y690" s="3"/>
      <c r="Z690" s="3"/>
      <c r="AA690" s="3"/>
      <c r="AB690" s="3"/>
      <c r="AC690" s="3"/>
      <c r="AD690" s="3"/>
      <c r="AE690" s="3"/>
      <c r="AF690" s="3"/>
      <c r="AG690" s="3"/>
      <c r="AH690" s="3"/>
      <c r="AI690" s="3"/>
      <c r="AJ690" s="3"/>
      <c r="AK690" s="3"/>
      <c r="AL690" s="1"/>
      <c r="AM690" s="1"/>
    </row>
    <row r="691" spans="12:39">
      <c r="L691" s="1"/>
      <c r="M691" s="1"/>
      <c r="N691" s="1"/>
      <c r="O691" s="1"/>
      <c r="P691" s="1"/>
      <c r="Q691" s="1"/>
      <c r="R691" s="3"/>
      <c r="S691" s="3"/>
      <c r="T691" s="3"/>
      <c r="U691" s="3"/>
      <c r="V691" s="3"/>
      <c r="W691" s="3"/>
      <c r="X691" s="3"/>
      <c r="Y691" s="3"/>
      <c r="Z691" s="3"/>
      <c r="AA691" s="3"/>
      <c r="AB691" s="3"/>
      <c r="AC691" s="3"/>
      <c r="AD691" s="3"/>
      <c r="AE691" s="3"/>
      <c r="AF691" s="3"/>
      <c r="AG691" s="3"/>
      <c r="AH691" s="3"/>
      <c r="AI691" s="3"/>
      <c r="AJ691" s="3"/>
      <c r="AK691" s="3"/>
      <c r="AL691" s="1"/>
      <c r="AM691" s="1"/>
    </row>
    <row r="692" spans="12:39">
      <c r="L692" s="1"/>
      <c r="M692" s="1"/>
      <c r="N692" s="1"/>
      <c r="O692" s="1"/>
      <c r="P692" s="1"/>
      <c r="Q692" s="1"/>
      <c r="R692" s="3"/>
      <c r="S692" s="3"/>
      <c r="T692" s="3"/>
      <c r="U692" s="3"/>
      <c r="V692" s="3"/>
      <c r="W692" s="3"/>
      <c r="X692" s="3"/>
      <c r="Y692" s="3"/>
      <c r="Z692" s="3"/>
      <c r="AA692" s="3"/>
      <c r="AB692" s="3"/>
      <c r="AC692" s="3"/>
      <c r="AD692" s="3"/>
      <c r="AE692" s="3"/>
      <c r="AF692" s="3"/>
      <c r="AG692" s="3"/>
      <c r="AH692" s="3"/>
      <c r="AI692" s="3"/>
      <c r="AJ692" s="3"/>
      <c r="AK692" s="3"/>
      <c r="AL692" s="1"/>
      <c r="AM692" s="1"/>
    </row>
    <row r="693" spans="12:39">
      <c r="L693" s="1"/>
      <c r="M693" s="1"/>
      <c r="N693" s="1"/>
      <c r="O693" s="1"/>
      <c r="P693" s="1"/>
      <c r="Q693" s="1"/>
      <c r="R693" s="3"/>
      <c r="S693" s="3"/>
      <c r="T693" s="3"/>
      <c r="U693" s="3"/>
      <c r="V693" s="3"/>
      <c r="W693" s="3"/>
      <c r="X693" s="3"/>
      <c r="Y693" s="3"/>
      <c r="Z693" s="3"/>
      <c r="AA693" s="3"/>
      <c r="AB693" s="3"/>
      <c r="AC693" s="3"/>
      <c r="AD693" s="3"/>
      <c r="AE693" s="3"/>
      <c r="AF693" s="3"/>
      <c r="AG693" s="3"/>
      <c r="AH693" s="3"/>
      <c r="AI693" s="3"/>
      <c r="AJ693" s="3"/>
      <c r="AK693" s="3"/>
      <c r="AL693" s="1"/>
      <c r="AM693" s="1"/>
    </row>
    <row r="694" spans="12:39">
      <c r="L694" s="1"/>
      <c r="M694" s="1"/>
      <c r="N694" s="1"/>
      <c r="O694" s="1"/>
      <c r="P694" s="1"/>
      <c r="Q694" s="1"/>
      <c r="R694" s="3"/>
      <c r="S694" s="3"/>
      <c r="T694" s="3"/>
      <c r="U694" s="3"/>
      <c r="V694" s="3"/>
      <c r="W694" s="3"/>
      <c r="X694" s="3"/>
      <c r="Y694" s="3"/>
      <c r="Z694" s="3"/>
      <c r="AA694" s="3"/>
      <c r="AB694" s="3"/>
      <c r="AC694" s="3"/>
      <c r="AD694" s="3"/>
      <c r="AE694" s="3"/>
      <c r="AF694" s="3"/>
      <c r="AG694" s="3"/>
      <c r="AH694" s="3"/>
      <c r="AI694" s="3"/>
      <c r="AJ694" s="3"/>
      <c r="AK694" s="3"/>
      <c r="AL694" s="1"/>
      <c r="AM694" s="1"/>
    </row>
    <row r="695" spans="12:39">
      <c r="L695" s="1"/>
      <c r="M695" s="1"/>
      <c r="N695" s="1"/>
      <c r="O695" s="1"/>
      <c r="P695" s="1"/>
      <c r="Q695" s="1"/>
      <c r="R695" s="3"/>
      <c r="S695" s="3"/>
      <c r="T695" s="3"/>
      <c r="U695" s="3"/>
      <c r="V695" s="3"/>
      <c r="W695" s="3"/>
      <c r="X695" s="3"/>
      <c r="Y695" s="3"/>
      <c r="Z695" s="3"/>
      <c r="AA695" s="3"/>
      <c r="AB695" s="3"/>
      <c r="AC695" s="3"/>
      <c r="AD695" s="3"/>
      <c r="AE695" s="3"/>
      <c r="AF695" s="3"/>
      <c r="AG695" s="3"/>
      <c r="AH695" s="3"/>
      <c r="AI695" s="3"/>
      <c r="AJ695" s="3"/>
      <c r="AK695" s="3"/>
      <c r="AL695" s="1"/>
      <c r="AM695" s="1"/>
    </row>
    <row r="696" spans="12:39">
      <c r="L696" s="1"/>
      <c r="M696" s="1"/>
      <c r="N696" s="1"/>
      <c r="O696" s="1"/>
      <c r="P696" s="1"/>
      <c r="Q696" s="1"/>
      <c r="R696" s="3"/>
      <c r="S696" s="3"/>
      <c r="T696" s="3"/>
      <c r="U696" s="3"/>
      <c r="V696" s="3"/>
      <c r="W696" s="3"/>
      <c r="X696" s="3"/>
      <c r="Y696" s="3"/>
      <c r="Z696" s="3"/>
      <c r="AA696" s="3"/>
      <c r="AB696" s="3"/>
      <c r="AC696" s="3"/>
      <c r="AD696" s="3"/>
      <c r="AE696" s="3"/>
      <c r="AF696" s="3"/>
      <c r="AG696" s="3"/>
      <c r="AH696" s="3"/>
      <c r="AI696" s="3"/>
      <c r="AJ696" s="3"/>
      <c r="AK696" s="3"/>
      <c r="AL696" s="1"/>
      <c r="AM696" s="1"/>
    </row>
    <row r="697" spans="12:39">
      <c r="L697" s="1"/>
      <c r="M697" s="1"/>
      <c r="N697" s="1"/>
      <c r="O697" s="1"/>
      <c r="P697" s="1"/>
      <c r="Q697" s="1"/>
      <c r="R697" s="3"/>
      <c r="S697" s="3"/>
      <c r="T697" s="3"/>
      <c r="U697" s="3"/>
      <c r="V697" s="3"/>
      <c r="W697" s="3"/>
      <c r="X697" s="3"/>
      <c r="Y697" s="3"/>
      <c r="Z697" s="3"/>
      <c r="AA697" s="3"/>
      <c r="AB697" s="3"/>
      <c r="AC697" s="3"/>
      <c r="AD697" s="3"/>
      <c r="AE697" s="3"/>
      <c r="AF697" s="3"/>
      <c r="AG697" s="3"/>
      <c r="AH697" s="3"/>
      <c r="AI697" s="3"/>
      <c r="AJ697" s="3"/>
      <c r="AK697" s="3"/>
      <c r="AL697" s="1"/>
      <c r="AM697" s="1"/>
    </row>
    <row r="698" spans="12:39">
      <c r="L698" s="1"/>
      <c r="M698" s="1"/>
      <c r="N698" s="1"/>
      <c r="O698" s="1"/>
      <c r="P698" s="1"/>
      <c r="Q698" s="1"/>
      <c r="R698" s="3"/>
      <c r="S698" s="3"/>
      <c r="T698" s="3"/>
      <c r="U698" s="3"/>
      <c r="V698" s="3"/>
      <c r="W698" s="3"/>
      <c r="X698" s="3"/>
      <c r="Y698" s="3"/>
      <c r="Z698" s="3"/>
      <c r="AA698" s="3"/>
      <c r="AB698" s="3"/>
      <c r="AC698" s="3"/>
      <c r="AD698" s="3"/>
      <c r="AE698" s="3"/>
      <c r="AF698" s="3"/>
      <c r="AG698" s="3"/>
      <c r="AH698" s="3"/>
      <c r="AI698" s="3"/>
      <c r="AJ698" s="3"/>
      <c r="AK698" s="3"/>
      <c r="AL698" s="1"/>
      <c r="AM698" s="1"/>
    </row>
    <row r="699" spans="12:39">
      <c r="L699" s="1"/>
      <c r="M699" s="1"/>
      <c r="N699" s="1"/>
      <c r="O699" s="1"/>
      <c r="P699" s="1"/>
      <c r="Q699" s="1"/>
      <c r="R699" s="3"/>
      <c r="S699" s="3"/>
      <c r="T699" s="3"/>
      <c r="U699" s="3"/>
      <c r="V699" s="3"/>
      <c r="W699" s="3"/>
      <c r="X699" s="3"/>
      <c r="Y699" s="3"/>
      <c r="Z699" s="3"/>
      <c r="AA699" s="3"/>
      <c r="AB699" s="3"/>
      <c r="AC699" s="3"/>
      <c r="AD699" s="3"/>
      <c r="AE699" s="3"/>
      <c r="AF699" s="3"/>
      <c r="AG699" s="3"/>
      <c r="AH699" s="3"/>
      <c r="AI699" s="3"/>
      <c r="AJ699" s="3"/>
      <c r="AK699" s="3"/>
      <c r="AL699" s="1"/>
      <c r="AM699" s="1"/>
    </row>
    <row r="700" spans="12:39">
      <c r="L700" s="1"/>
      <c r="M700" s="1"/>
      <c r="N700" s="1"/>
      <c r="O700" s="1"/>
      <c r="P700" s="1"/>
      <c r="Q700" s="1"/>
      <c r="R700" s="3"/>
      <c r="S700" s="3"/>
      <c r="T700" s="3"/>
      <c r="U700" s="3"/>
      <c r="V700" s="3"/>
      <c r="W700" s="3"/>
      <c r="X700" s="3"/>
      <c r="Y700" s="3"/>
      <c r="Z700" s="3"/>
      <c r="AA700" s="3"/>
      <c r="AB700" s="3"/>
      <c r="AC700" s="3"/>
      <c r="AD700" s="3"/>
      <c r="AE700" s="3"/>
      <c r="AF700" s="3"/>
      <c r="AG700" s="3"/>
      <c r="AH700" s="3"/>
      <c r="AI700" s="3"/>
      <c r="AJ700" s="3"/>
      <c r="AK700" s="3"/>
      <c r="AL700" s="1"/>
      <c r="AM700" s="1"/>
    </row>
    <row r="701" spans="12:39">
      <c r="L701" s="1"/>
      <c r="M701" s="1"/>
      <c r="N701" s="1"/>
      <c r="O701" s="1"/>
      <c r="P701" s="1"/>
      <c r="Q701" s="1"/>
      <c r="R701" s="3"/>
      <c r="S701" s="3"/>
      <c r="T701" s="3"/>
      <c r="U701" s="3"/>
      <c r="V701" s="3"/>
      <c r="W701" s="3"/>
      <c r="X701" s="3"/>
      <c r="Y701" s="3"/>
      <c r="Z701" s="3"/>
      <c r="AA701" s="3"/>
      <c r="AB701" s="3"/>
      <c r="AC701" s="3"/>
      <c r="AD701" s="3"/>
      <c r="AE701" s="3"/>
      <c r="AF701" s="3"/>
      <c r="AG701" s="3"/>
      <c r="AH701" s="3"/>
      <c r="AI701" s="3"/>
      <c r="AJ701" s="3"/>
      <c r="AK701" s="3"/>
      <c r="AL701" s="1"/>
      <c r="AM701" s="1"/>
    </row>
    <row r="702" spans="12:39">
      <c r="L702" s="1"/>
      <c r="M702" s="1"/>
      <c r="N702" s="1"/>
      <c r="O702" s="1"/>
      <c r="P702" s="1"/>
      <c r="Q702" s="1"/>
      <c r="R702" s="3"/>
      <c r="S702" s="3"/>
      <c r="T702" s="3"/>
      <c r="U702" s="3"/>
      <c r="V702" s="3"/>
      <c r="W702" s="3"/>
      <c r="X702" s="3"/>
      <c r="Y702" s="3"/>
      <c r="Z702" s="3"/>
      <c r="AA702" s="3"/>
      <c r="AB702" s="3"/>
      <c r="AC702" s="3"/>
      <c r="AD702" s="3"/>
      <c r="AE702" s="3"/>
      <c r="AF702" s="3"/>
      <c r="AG702" s="3"/>
      <c r="AH702" s="3"/>
      <c r="AI702" s="3"/>
      <c r="AJ702" s="3"/>
      <c r="AK702" s="3"/>
      <c r="AL702" s="1"/>
      <c r="AM702" s="1"/>
    </row>
    <row r="703" spans="12:39">
      <c r="L703" s="1"/>
      <c r="M703" s="1"/>
      <c r="N703" s="1"/>
      <c r="O703" s="1"/>
      <c r="P703" s="1"/>
      <c r="Q703" s="1"/>
      <c r="R703" s="3"/>
      <c r="S703" s="3"/>
      <c r="T703" s="3"/>
      <c r="U703" s="3"/>
      <c r="V703" s="3"/>
      <c r="W703" s="3"/>
      <c r="X703" s="3"/>
      <c r="Y703" s="3"/>
      <c r="Z703" s="3"/>
      <c r="AA703" s="3"/>
      <c r="AB703" s="3"/>
      <c r="AC703" s="3"/>
      <c r="AD703" s="3"/>
      <c r="AE703" s="3"/>
      <c r="AF703" s="3"/>
      <c r="AG703" s="3"/>
      <c r="AH703" s="3"/>
      <c r="AI703" s="3"/>
      <c r="AJ703" s="3"/>
      <c r="AK703" s="3"/>
      <c r="AL703" s="1"/>
      <c r="AM703" s="1"/>
    </row>
    <row r="704" spans="12:39">
      <c r="L704" s="1"/>
      <c r="M704" s="1"/>
      <c r="N704" s="1"/>
      <c r="O704" s="1"/>
      <c r="P704" s="1"/>
      <c r="Q704" s="1"/>
      <c r="R704" s="3"/>
      <c r="S704" s="3"/>
      <c r="T704" s="3"/>
      <c r="U704" s="3"/>
      <c r="V704" s="3"/>
      <c r="W704" s="3"/>
      <c r="X704" s="3"/>
      <c r="Y704" s="3"/>
      <c r="Z704" s="3"/>
      <c r="AA704" s="3"/>
      <c r="AB704" s="3"/>
      <c r="AC704" s="3"/>
      <c r="AD704" s="3"/>
      <c r="AE704" s="3"/>
      <c r="AF704" s="3"/>
      <c r="AG704" s="3"/>
      <c r="AH704" s="3"/>
      <c r="AI704" s="3"/>
      <c r="AJ704" s="3"/>
      <c r="AK704" s="3"/>
      <c r="AL704" s="1"/>
      <c r="AM704" s="1"/>
    </row>
    <row r="705" spans="12:39">
      <c r="L705" s="1"/>
      <c r="M705" s="1"/>
      <c r="N705" s="1"/>
      <c r="O705" s="1"/>
      <c r="P705" s="1"/>
      <c r="Q705" s="1"/>
      <c r="R705" s="3"/>
      <c r="S705" s="3"/>
      <c r="T705" s="3"/>
      <c r="U705" s="3"/>
      <c r="V705" s="3"/>
      <c r="W705" s="3"/>
      <c r="X705" s="3"/>
      <c r="Y705" s="3"/>
      <c r="Z705" s="3"/>
      <c r="AA705" s="3"/>
      <c r="AB705" s="3"/>
      <c r="AC705" s="3"/>
      <c r="AD705" s="3"/>
      <c r="AE705" s="3"/>
      <c r="AF705" s="3"/>
      <c r="AG705" s="3"/>
      <c r="AH705" s="3"/>
      <c r="AI705" s="3"/>
      <c r="AJ705" s="3"/>
      <c r="AK705" s="3"/>
      <c r="AL705" s="1"/>
      <c r="AM705" s="1"/>
    </row>
    <row r="706" spans="12:39">
      <c r="L706" s="1"/>
      <c r="M706" s="1"/>
      <c r="N706" s="1"/>
      <c r="O706" s="1"/>
      <c r="P706" s="1"/>
      <c r="Q706" s="1"/>
      <c r="R706" s="3"/>
      <c r="S706" s="3"/>
      <c r="T706" s="3"/>
      <c r="U706" s="3"/>
      <c r="V706" s="3"/>
      <c r="W706" s="3"/>
      <c r="X706" s="3"/>
      <c r="Y706" s="3"/>
      <c r="Z706" s="3"/>
      <c r="AA706" s="3"/>
      <c r="AB706" s="3"/>
      <c r="AC706" s="3"/>
      <c r="AD706" s="3"/>
      <c r="AE706" s="3"/>
      <c r="AF706" s="3"/>
      <c r="AG706" s="3"/>
      <c r="AH706" s="3"/>
      <c r="AI706" s="3"/>
      <c r="AJ706" s="3"/>
      <c r="AK706" s="3"/>
      <c r="AL706" s="1"/>
      <c r="AM706" s="1"/>
    </row>
    <row r="707" spans="12:39">
      <c r="L707" s="1"/>
      <c r="M707" s="1"/>
      <c r="N707" s="1"/>
      <c r="O707" s="1"/>
      <c r="P707" s="1"/>
      <c r="Q707" s="1"/>
      <c r="R707" s="3"/>
      <c r="S707" s="3"/>
      <c r="T707" s="3"/>
      <c r="U707" s="3"/>
      <c r="V707" s="3"/>
      <c r="W707" s="3"/>
      <c r="X707" s="3"/>
      <c r="Y707" s="3"/>
      <c r="Z707" s="3"/>
      <c r="AA707" s="3"/>
      <c r="AB707" s="3"/>
      <c r="AC707" s="3"/>
      <c r="AD707" s="3"/>
      <c r="AE707" s="3"/>
      <c r="AF707" s="3"/>
      <c r="AG707" s="3"/>
      <c r="AH707" s="3"/>
      <c r="AI707" s="3"/>
      <c r="AJ707" s="3"/>
      <c r="AK707" s="3"/>
      <c r="AL707" s="1"/>
      <c r="AM707" s="1"/>
    </row>
    <row r="708" spans="12:39">
      <c r="L708" s="1"/>
      <c r="M708" s="1"/>
      <c r="N708" s="1"/>
      <c r="O708" s="1"/>
      <c r="P708" s="1"/>
      <c r="Q708" s="1"/>
      <c r="R708" s="3"/>
      <c r="S708" s="3"/>
      <c r="T708" s="3"/>
      <c r="U708" s="3"/>
      <c r="V708" s="3"/>
      <c r="W708" s="3"/>
      <c r="X708" s="3"/>
      <c r="Y708" s="3"/>
      <c r="Z708" s="3"/>
      <c r="AA708" s="3"/>
      <c r="AB708" s="3"/>
      <c r="AC708" s="3"/>
      <c r="AD708" s="3"/>
      <c r="AE708" s="3"/>
      <c r="AF708" s="3"/>
      <c r="AG708" s="3"/>
      <c r="AH708" s="3"/>
      <c r="AI708" s="3"/>
      <c r="AJ708" s="3"/>
      <c r="AK708" s="3"/>
      <c r="AL708" s="1"/>
      <c r="AM708" s="1"/>
    </row>
    <row r="709" spans="12:39">
      <c r="L709" s="1"/>
      <c r="M709" s="1"/>
      <c r="N709" s="1"/>
      <c r="O709" s="1"/>
      <c r="P709" s="1"/>
      <c r="Q709" s="1"/>
      <c r="R709" s="3"/>
      <c r="S709" s="3"/>
      <c r="T709" s="3"/>
      <c r="U709" s="3"/>
      <c r="V709" s="3"/>
      <c r="W709" s="3"/>
      <c r="X709" s="3"/>
      <c r="Y709" s="3"/>
      <c r="Z709" s="3"/>
      <c r="AA709" s="3"/>
      <c r="AB709" s="3"/>
      <c r="AC709" s="3"/>
      <c r="AD709" s="3"/>
      <c r="AE709" s="3"/>
      <c r="AF709" s="3"/>
      <c r="AG709" s="3"/>
      <c r="AH709" s="3"/>
      <c r="AI709" s="3"/>
      <c r="AJ709" s="3"/>
      <c r="AK709" s="3"/>
      <c r="AL709" s="1"/>
      <c r="AM709" s="1"/>
    </row>
    <row r="710" spans="12:39">
      <c r="L710" s="1"/>
      <c r="M710" s="1"/>
      <c r="N710" s="1"/>
      <c r="O710" s="1"/>
      <c r="P710" s="1"/>
      <c r="Q710" s="1"/>
      <c r="R710" s="3"/>
      <c r="S710" s="3"/>
      <c r="T710" s="3"/>
      <c r="U710" s="3"/>
      <c r="V710" s="3"/>
      <c r="W710" s="3"/>
      <c r="X710" s="3"/>
      <c r="Y710" s="3"/>
      <c r="Z710" s="3"/>
      <c r="AA710" s="3"/>
      <c r="AB710" s="3"/>
      <c r="AC710" s="3"/>
      <c r="AD710" s="3"/>
      <c r="AE710" s="3"/>
      <c r="AF710" s="3"/>
      <c r="AG710" s="3"/>
      <c r="AH710" s="3"/>
      <c r="AI710" s="3"/>
      <c r="AJ710" s="3"/>
      <c r="AK710" s="3"/>
      <c r="AL710" s="1"/>
      <c r="AM710" s="1"/>
    </row>
    <row r="711" spans="12:39">
      <c r="L711" s="1"/>
      <c r="M711" s="1"/>
      <c r="N711" s="1"/>
      <c r="O711" s="1"/>
      <c r="P711" s="1"/>
      <c r="Q711" s="1"/>
      <c r="R711" s="3"/>
      <c r="S711" s="3"/>
      <c r="T711" s="3"/>
      <c r="U711" s="3"/>
      <c r="V711" s="3"/>
      <c r="W711" s="3"/>
      <c r="X711" s="3"/>
      <c r="Y711" s="3"/>
      <c r="Z711" s="3"/>
      <c r="AA711" s="3"/>
      <c r="AB711" s="3"/>
      <c r="AC711" s="3"/>
      <c r="AD711" s="3"/>
      <c r="AE711" s="3"/>
      <c r="AF711" s="3"/>
      <c r="AG711" s="3"/>
      <c r="AH711" s="3"/>
      <c r="AI711" s="3"/>
      <c r="AJ711" s="3"/>
      <c r="AK711" s="3"/>
      <c r="AL711" s="1"/>
      <c r="AM711" s="1"/>
    </row>
    <row r="712" spans="12:39">
      <c r="L712" s="1"/>
      <c r="M712" s="1"/>
      <c r="N712" s="1"/>
      <c r="O712" s="1"/>
      <c r="P712" s="1"/>
      <c r="Q712" s="1"/>
      <c r="R712" s="3"/>
      <c r="S712" s="3"/>
      <c r="T712" s="3"/>
      <c r="U712" s="3"/>
      <c r="V712" s="3"/>
      <c r="W712" s="3"/>
      <c r="X712" s="3"/>
      <c r="Y712" s="3"/>
      <c r="Z712" s="3"/>
      <c r="AA712" s="3"/>
      <c r="AB712" s="3"/>
      <c r="AC712" s="3"/>
      <c r="AD712" s="3"/>
      <c r="AE712" s="3"/>
      <c r="AF712" s="3"/>
      <c r="AG712" s="3"/>
      <c r="AH712" s="3"/>
      <c r="AI712" s="3"/>
      <c r="AJ712" s="3"/>
      <c r="AK712" s="3"/>
      <c r="AL712" s="1"/>
      <c r="AM712" s="1"/>
    </row>
    <row r="713" spans="12:39">
      <c r="L713" s="1"/>
      <c r="M713" s="1"/>
      <c r="N713" s="1"/>
      <c r="O713" s="1"/>
      <c r="P713" s="1"/>
      <c r="Q713" s="1"/>
      <c r="R713" s="3"/>
      <c r="S713" s="3"/>
      <c r="T713" s="3"/>
      <c r="U713" s="3"/>
      <c r="V713" s="3"/>
      <c r="W713" s="3"/>
      <c r="X713" s="3"/>
      <c r="Y713" s="3"/>
      <c r="Z713" s="3"/>
      <c r="AA713" s="3"/>
      <c r="AB713" s="3"/>
      <c r="AC713" s="3"/>
      <c r="AD713" s="3"/>
      <c r="AE713" s="3"/>
      <c r="AF713" s="3"/>
      <c r="AG713" s="3"/>
      <c r="AH713" s="3"/>
      <c r="AI713" s="3"/>
      <c r="AJ713" s="3"/>
      <c r="AK713" s="3"/>
      <c r="AL713" s="1"/>
      <c r="AM713" s="1"/>
    </row>
    <row r="714" spans="12:39">
      <c r="L714" s="1"/>
      <c r="M714" s="1"/>
      <c r="N714" s="1"/>
      <c r="O714" s="1"/>
      <c r="P714" s="1"/>
      <c r="Q714" s="1"/>
      <c r="R714" s="3"/>
      <c r="S714" s="3"/>
      <c r="T714" s="3"/>
      <c r="U714" s="3"/>
      <c r="V714" s="3"/>
      <c r="W714" s="3"/>
      <c r="X714" s="3"/>
      <c r="Y714" s="3"/>
      <c r="Z714" s="3"/>
      <c r="AA714" s="3"/>
      <c r="AB714" s="3"/>
      <c r="AC714" s="3"/>
      <c r="AD714" s="3"/>
      <c r="AE714" s="3"/>
      <c r="AF714" s="3"/>
      <c r="AG714" s="3"/>
      <c r="AH714" s="3"/>
      <c r="AI714" s="3"/>
      <c r="AJ714" s="3"/>
      <c r="AK714" s="3"/>
      <c r="AL714" s="1"/>
      <c r="AM714" s="1"/>
    </row>
    <row r="715" spans="12:39">
      <c r="L715" s="1"/>
      <c r="M715" s="1"/>
      <c r="N715" s="1"/>
      <c r="O715" s="1"/>
      <c r="P715" s="1"/>
      <c r="Q715" s="1"/>
      <c r="R715" s="3"/>
      <c r="S715" s="3"/>
      <c r="T715" s="3"/>
      <c r="U715" s="3"/>
      <c r="V715" s="3"/>
      <c r="W715" s="3"/>
      <c r="X715" s="3"/>
      <c r="Y715" s="3"/>
      <c r="Z715" s="3"/>
      <c r="AA715" s="3"/>
      <c r="AB715" s="3"/>
      <c r="AC715" s="3"/>
      <c r="AD715" s="3"/>
      <c r="AE715" s="3"/>
      <c r="AF715" s="3"/>
      <c r="AG715" s="3"/>
      <c r="AH715" s="3"/>
      <c r="AI715" s="3"/>
      <c r="AJ715" s="3"/>
      <c r="AK715" s="3"/>
      <c r="AL715" s="1"/>
      <c r="AM715" s="1"/>
    </row>
    <row r="716" spans="12:39">
      <c r="L716" s="1"/>
      <c r="M716" s="1"/>
      <c r="N716" s="1"/>
      <c r="O716" s="1"/>
      <c r="P716" s="1"/>
      <c r="Q716" s="1"/>
      <c r="R716" s="3"/>
      <c r="S716" s="3"/>
      <c r="T716" s="3"/>
      <c r="U716" s="3"/>
      <c r="V716" s="3"/>
      <c r="W716" s="3"/>
      <c r="X716" s="3"/>
      <c r="Y716" s="3"/>
      <c r="Z716" s="3"/>
      <c r="AA716" s="3"/>
      <c r="AB716" s="3"/>
      <c r="AC716" s="3"/>
      <c r="AD716" s="3"/>
      <c r="AE716" s="3"/>
      <c r="AF716" s="3"/>
      <c r="AG716" s="3"/>
      <c r="AH716" s="3"/>
      <c r="AI716" s="3"/>
      <c r="AJ716" s="3"/>
      <c r="AK716" s="3"/>
      <c r="AL716" s="1"/>
      <c r="AM716" s="1"/>
    </row>
    <row r="717" spans="12:39">
      <c r="L717" s="1"/>
      <c r="M717" s="1"/>
      <c r="N717" s="1"/>
      <c r="O717" s="1"/>
      <c r="P717" s="1"/>
      <c r="Q717" s="1"/>
      <c r="R717" s="3"/>
      <c r="S717" s="3"/>
      <c r="T717" s="3"/>
      <c r="U717" s="3"/>
      <c r="V717" s="3"/>
      <c r="W717" s="3"/>
      <c r="X717" s="3"/>
      <c r="Y717" s="3"/>
      <c r="Z717" s="3"/>
      <c r="AA717" s="3"/>
      <c r="AB717" s="3"/>
      <c r="AC717" s="3"/>
      <c r="AD717" s="3"/>
      <c r="AE717" s="3"/>
      <c r="AF717" s="3"/>
      <c r="AG717" s="3"/>
      <c r="AH717" s="3"/>
      <c r="AI717" s="3"/>
      <c r="AJ717" s="3"/>
      <c r="AK717" s="3"/>
      <c r="AL717" s="1"/>
      <c r="AM717" s="1"/>
    </row>
    <row r="718" spans="12:39">
      <c r="L718" s="1"/>
      <c r="M718" s="1"/>
      <c r="N718" s="1"/>
      <c r="O718" s="1"/>
      <c r="P718" s="1"/>
      <c r="Q718" s="1"/>
      <c r="R718" s="3"/>
      <c r="S718" s="3"/>
      <c r="T718" s="3"/>
      <c r="U718" s="3"/>
      <c r="V718" s="3"/>
      <c r="W718" s="3"/>
      <c r="X718" s="3"/>
      <c r="Y718" s="3"/>
      <c r="Z718" s="3"/>
      <c r="AA718" s="3"/>
      <c r="AB718" s="3"/>
      <c r="AC718" s="3"/>
      <c r="AD718" s="3"/>
      <c r="AE718" s="3"/>
      <c r="AF718" s="3"/>
      <c r="AG718" s="3"/>
      <c r="AH718" s="3"/>
      <c r="AI718" s="3"/>
      <c r="AJ718" s="3"/>
      <c r="AK718" s="3"/>
      <c r="AL718" s="1"/>
      <c r="AM718" s="1"/>
    </row>
    <row r="719" spans="12:39">
      <c r="L719" s="1"/>
      <c r="M719" s="1"/>
      <c r="N719" s="1"/>
      <c r="O719" s="1"/>
      <c r="P719" s="1"/>
      <c r="Q719" s="1"/>
      <c r="R719" s="3"/>
      <c r="S719" s="3"/>
      <c r="T719" s="3"/>
      <c r="U719" s="3"/>
      <c r="V719" s="3"/>
      <c r="W719" s="3"/>
      <c r="X719" s="3"/>
      <c r="Y719" s="3"/>
      <c r="Z719" s="3"/>
      <c r="AA719" s="3"/>
      <c r="AB719" s="3"/>
      <c r="AC719" s="3"/>
      <c r="AD719" s="3"/>
      <c r="AE719" s="3"/>
      <c r="AF719" s="3"/>
      <c r="AG719" s="3"/>
      <c r="AH719" s="3"/>
      <c r="AI719" s="3"/>
      <c r="AJ719" s="3"/>
      <c r="AK719" s="3"/>
      <c r="AL719" s="1"/>
      <c r="AM719" s="1"/>
    </row>
    <row r="720" spans="12:39">
      <c r="L720" s="1"/>
      <c r="M720" s="1"/>
      <c r="N720" s="1"/>
      <c r="O720" s="1"/>
      <c r="P720" s="1"/>
      <c r="Q720" s="1"/>
      <c r="R720" s="3"/>
      <c r="S720" s="3"/>
      <c r="T720" s="3"/>
      <c r="U720" s="3"/>
      <c r="V720" s="3"/>
      <c r="W720" s="3"/>
      <c r="X720" s="3"/>
      <c r="Y720" s="3"/>
      <c r="Z720" s="3"/>
      <c r="AA720" s="3"/>
      <c r="AB720" s="3"/>
      <c r="AC720" s="3"/>
      <c r="AD720" s="3"/>
      <c r="AE720" s="3"/>
      <c r="AF720" s="3"/>
      <c r="AG720" s="3"/>
      <c r="AH720" s="3"/>
      <c r="AI720" s="3"/>
      <c r="AJ720" s="3"/>
      <c r="AK720" s="3"/>
      <c r="AL720" s="1"/>
      <c r="AM720" s="1"/>
    </row>
    <row r="721" spans="12:39">
      <c r="L721" s="1"/>
      <c r="M721" s="1"/>
      <c r="N721" s="1"/>
      <c r="O721" s="1"/>
      <c r="P721" s="1"/>
      <c r="Q721" s="1"/>
      <c r="R721" s="3"/>
      <c r="S721" s="3"/>
      <c r="T721" s="3"/>
      <c r="U721" s="3"/>
      <c r="V721" s="3"/>
      <c r="W721" s="3"/>
      <c r="X721" s="3"/>
      <c r="Y721" s="3"/>
      <c r="Z721" s="3"/>
      <c r="AA721" s="3"/>
      <c r="AB721" s="3"/>
      <c r="AC721" s="3"/>
      <c r="AD721" s="3"/>
      <c r="AE721" s="3"/>
      <c r="AF721" s="3"/>
      <c r="AG721" s="3"/>
      <c r="AH721" s="3"/>
      <c r="AI721" s="3"/>
      <c r="AJ721" s="3"/>
      <c r="AK721" s="3"/>
      <c r="AL721" s="1"/>
      <c r="AM721" s="1"/>
    </row>
    <row r="722" spans="12:39">
      <c r="L722" s="1"/>
      <c r="M722" s="1"/>
      <c r="N722" s="1"/>
      <c r="O722" s="1"/>
      <c r="P722" s="1"/>
      <c r="Q722" s="1"/>
      <c r="R722" s="3"/>
      <c r="S722" s="3"/>
      <c r="T722" s="3"/>
      <c r="U722" s="3"/>
      <c r="V722" s="3"/>
      <c r="W722" s="3"/>
      <c r="X722" s="3"/>
      <c r="Y722" s="3"/>
      <c r="Z722" s="3"/>
      <c r="AA722" s="3"/>
      <c r="AB722" s="3"/>
      <c r="AC722" s="3"/>
      <c r="AD722" s="3"/>
      <c r="AE722" s="3"/>
      <c r="AF722" s="3"/>
      <c r="AG722" s="3"/>
      <c r="AH722" s="3"/>
      <c r="AI722" s="3"/>
      <c r="AJ722" s="3"/>
      <c r="AK722" s="3"/>
      <c r="AL722" s="1"/>
      <c r="AM722" s="1"/>
    </row>
    <row r="723" spans="12:39">
      <c r="L723" s="1"/>
      <c r="M723" s="1"/>
      <c r="N723" s="1"/>
      <c r="O723" s="1"/>
      <c r="P723" s="1"/>
      <c r="Q723" s="1"/>
      <c r="R723" s="3"/>
      <c r="S723" s="3"/>
      <c r="T723" s="3"/>
      <c r="U723" s="3"/>
      <c r="V723" s="3"/>
      <c r="W723" s="3"/>
      <c r="X723" s="3"/>
      <c r="Y723" s="3"/>
      <c r="Z723" s="3"/>
      <c r="AA723" s="3"/>
      <c r="AB723" s="3"/>
      <c r="AC723" s="3"/>
      <c r="AD723" s="3"/>
      <c r="AE723" s="3"/>
      <c r="AF723" s="3"/>
      <c r="AG723" s="3"/>
      <c r="AH723" s="3"/>
      <c r="AI723" s="3"/>
      <c r="AJ723" s="3"/>
      <c r="AK723" s="3"/>
      <c r="AL723" s="1"/>
      <c r="AM723" s="1"/>
    </row>
    <row r="724" spans="12:39">
      <c r="L724" s="1"/>
      <c r="M724" s="1"/>
      <c r="N724" s="1"/>
      <c r="O724" s="1"/>
      <c r="P724" s="1"/>
      <c r="Q724" s="1"/>
      <c r="R724" s="3"/>
      <c r="S724" s="3"/>
      <c r="T724" s="3"/>
      <c r="U724" s="3"/>
      <c r="V724" s="3"/>
      <c r="W724" s="3"/>
      <c r="X724" s="3"/>
      <c r="Y724" s="3"/>
      <c r="Z724" s="3"/>
      <c r="AA724" s="3"/>
      <c r="AB724" s="3"/>
      <c r="AC724" s="3"/>
      <c r="AD724" s="3"/>
      <c r="AE724" s="3"/>
      <c r="AF724" s="3"/>
      <c r="AG724" s="3"/>
      <c r="AH724" s="3"/>
      <c r="AI724" s="3"/>
      <c r="AJ724" s="3"/>
      <c r="AK724" s="3"/>
      <c r="AL724" s="1"/>
      <c r="AM724" s="1"/>
    </row>
    <row r="725" spans="12:39">
      <c r="L725" s="1"/>
      <c r="M725" s="1"/>
      <c r="N725" s="1"/>
      <c r="O725" s="1"/>
      <c r="P725" s="1"/>
      <c r="Q725" s="1"/>
      <c r="R725" s="3"/>
      <c r="S725" s="3"/>
      <c r="T725" s="3"/>
      <c r="U725" s="3"/>
      <c r="V725" s="3"/>
      <c r="W725" s="3"/>
      <c r="X725" s="3"/>
      <c r="Y725" s="3"/>
      <c r="Z725" s="3"/>
      <c r="AA725" s="3"/>
      <c r="AB725" s="3"/>
      <c r="AC725" s="3"/>
      <c r="AD725" s="3"/>
      <c r="AE725" s="3"/>
      <c r="AF725" s="3"/>
      <c r="AG725" s="3"/>
      <c r="AH725" s="3"/>
      <c r="AI725" s="3"/>
      <c r="AJ725" s="3"/>
      <c r="AK725" s="3"/>
      <c r="AL725" s="1"/>
      <c r="AM725" s="1"/>
    </row>
    <row r="726" spans="12:39">
      <c r="L726" s="1"/>
      <c r="M726" s="1"/>
      <c r="N726" s="1"/>
      <c r="O726" s="1"/>
      <c r="P726" s="1"/>
      <c r="Q726" s="1"/>
      <c r="R726" s="3"/>
      <c r="S726" s="3"/>
      <c r="T726" s="3"/>
      <c r="U726" s="3"/>
      <c r="V726" s="3"/>
      <c r="W726" s="3"/>
      <c r="X726" s="3"/>
      <c r="Y726" s="3"/>
      <c r="Z726" s="3"/>
      <c r="AA726" s="3"/>
      <c r="AB726" s="3"/>
      <c r="AC726" s="3"/>
      <c r="AD726" s="3"/>
      <c r="AE726" s="3"/>
      <c r="AF726" s="3"/>
      <c r="AG726" s="3"/>
      <c r="AH726" s="3"/>
      <c r="AI726" s="3"/>
      <c r="AJ726" s="3"/>
      <c r="AK726" s="3"/>
      <c r="AL726" s="1"/>
      <c r="AM726" s="1"/>
    </row>
    <row r="727" spans="12:39">
      <c r="L727" s="1"/>
      <c r="M727" s="1"/>
      <c r="N727" s="1"/>
      <c r="O727" s="1"/>
      <c r="P727" s="1"/>
      <c r="Q727" s="1"/>
      <c r="R727" s="3"/>
      <c r="S727" s="3"/>
      <c r="T727" s="3"/>
      <c r="U727" s="3"/>
      <c r="V727" s="3"/>
      <c r="W727" s="3"/>
      <c r="X727" s="3"/>
      <c r="Y727" s="3"/>
      <c r="Z727" s="3"/>
      <c r="AA727" s="3"/>
      <c r="AB727" s="3"/>
      <c r="AC727" s="3"/>
      <c r="AD727" s="3"/>
      <c r="AE727" s="3"/>
      <c r="AF727" s="3"/>
      <c r="AG727" s="3"/>
      <c r="AH727" s="3"/>
      <c r="AI727" s="3"/>
      <c r="AJ727" s="3"/>
      <c r="AK727" s="3"/>
      <c r="AL727" s="1"/>
      <c r="AM727" s="1"/>
    </row>
    <row r="728" spans="12:39">
      <c r="L728" s="1"/>
      <c r="M728" s="1"/>
      <c r="N728" s="1"/>
      <c r="O728" s="1"/>
      <c r="P728" s="1"/>
      <c r="Q728" s="1"/>
      <c r="R728" s="3"/>
      <c r="S728" s="3"/>
      <c r="T728" s="3"/>
      <c r="U728" s="3"/>
      <c r="V728" s="3"/>
      <c r="W728" s="3"/>
      <c r="X728" s="3"/>
      <c r="Y728" s="3"/>
      <c r="Z728" s="3"/>
      <c r="AA728" s="3"/>
      <c r="AB728" s="3"/>
      <c r="AC728" s="3"/>
      <c r="AD728" s="3"/>
      <c r="AE728" s="3"/>
      <c r="AF728" s="3"/>
      <c r="AG728" s="3"/>
      <c r="AH728" s="3"/>
      <c r="AI728" s="3"/>
      <c r="AJ728" s="3"/>
      <c r="AK728" s="3"/>
      <c r="AL728" s="1"/>
      <c r="AM728" s="1"/>
    </row>
    <row r="729" spans="12:39">
      <c r="L729" s="1"/>
      <c r="M729" s="1"/>
      <c r="N729" s="1"/>
      <c r="O729" s="1"/>
      <c r="P729" s="1"/>
      <c r="Q729" s="1"/>
      <c r="R729" s="3"/>
      <c r="S729" s="3"/>
      <c r="T729" s="3"/>
      <c r="U729" s="3"/>
      <c r="V729" s="3"/>
      <c r="W729" s="3"/>
      <c r="X729" s="3"/>
      <c r="Y729" s="3"/>
      <c r="Z729" s="3"/>
      <c r="AA729" s="3"/>
      <c r="AB729" s="3"/>
      <c r="AC729" s="3"/>
      <c r="AD729" s="3"/>
      <c r="AE729" s="3"/>
      <c r="AF729" s="3"/>
      <c r="AG729" s="3"/>
      <c r="AH729" s="3"/>
      <c r="AI729" s="3"/>
      <c r="AJ729" s="3"/>
      <c r="AK729" s="3"/>
      <c r="AL729" s="1"/>
      <c r="AM729" s="1"/>
    </row>
    <row r="730" spans="12:39">
      <c r="L730" s="1"/>
      <c r="M730" s="1"/>
      <c r="N730" s="1"/>
      <c r="O730" s="1"/>
      <c r="P730" s="1"/>
      <c r="Q730" s="1"/>
      <c r="R730" s="3"/>
      <c r="S730" s="3"/>
      <c r="T730" s="3"/>
      <c r="U730" s="3"/>
      <c r="V730" s="3"/>
      <c r="W730" s="3"/>
      <c r="X730" s="3"/>
      <c r="Y730" s="3"/>
      <c r="Z730" s="3"/>
      <c r="AA730" s="3"/>
      <c r="AB730" s="3"/>
      <c r="AC730" s="3"/>
      <c r="AD730" s="3"/>
      <c r="AE730" s="3"/>
      <c r="AF730" s="3"/>
      <c r="AG730" s="3"/>
      <c r="AH730" s="3"/>
      <c r="AI730" s="3"/>
      <c r="AJ730" s="3"/>
      <c r="AK730" s="3"/>
      <c r="AL730" s="1"/>
      <c r="AM730" s="1"/>
    </row>
    <row r="731" spans="12:39">
      <c r="L731" s="1"/>
      <c r="M731" s="1"/>
      <c r="N731" s="1"/>
      <c r="O731" s="1"/>
      <c r="P731" s="1"/>
      <c r="Q731" s="1"/>
      <c r="R731" s="3"/>
      <c r="S731" s="3"/>
      <c r="T731" s="3"/>
      <c r="U731" s="3"/>
      <c r="V731" s="3"/>
      <c r="W731" s="3"/>
      <c r="X731" s="3"/>
      <c r="Y731" s="3"/>
      <c r="Z731" s="3"/>
      <c r="AA731" s="3"/>
      <c r="AB731" s="3"/>
      <c r="AC731" s="3"/>
      <c r="AD731" s="3"/>
      <c r="AE731" s="3"/>
      <c r="AF731" s="3"/>
      <c r="AG731" s="3"/>
      <c r="AH731" s="3"/>
      <c r="AI731" s="3"/>
      <c r="AJ731" s="3"/>
      <c r="AK731" s="3"/>
      <c r="AL731" s="1"/>
      <c r="AM731" s="1"/>
    </row>
    <row r="732" spans="12:39">
      <c r="L732" s="1"/>
      <c r="M732" s="1"/>
      <c r="N732" s="1"/>
      <c r="O732" s="1"/>
      <c r="P732" s="1"/>
      <c r="Q732" s="1"/>
      <c r="R732" s="3"/>
      <c r="S732" s="3"/>
      <c r="T732" s="3"/>
      <c r="U732" s="3"/>
      <c r="V732" s="3"/>
      <c r="W732" s="3"/>
      <c r="X732" s="3"/>
      <c r="Y732" s="3"/>
      <c r="Z732" s="3"/>
      <c r="AA732" s="3"/>
      <c r="AB732" s="3"/>
      <c r="AC732" s="3"/>
      <c r="AD732" s="3"/>
      <c r="AE732" s="3"/>
      <c r="AF732" s="3"/>
      <c r="AG732" s="3"/>
      <c r="AH732" s="3"/>
      <c r="AI732" s="3"/>
      <c r="AJ732" s="3"/>
      <c r="AK732" s="3"/>
      <c r="AL732" s="1"/>
      <c r="AM732" s="1"/>
    </row>
    <row r="733" spans="12:39">
      <c r="L733" s="1"/>
      <c r="M733" s="1"/>
      <c r="N733" s="1"/>
      <c r="O733" s="1"/>
      <c r="P733" s="1"/>
      <c r="Q733" s="1"/>
      <c r="R733" s="3"/>
      <c r="S733" s="3"/>
      <c r="T733" s="3"/>
      <c r="U733" s="3"/>
      <c r="V733" s="3"/>
      <c r="W733" s="3"/>
      <c r="X733" s="3"/>
      <c r="Y733" s="3"/>
      <c r="Z733" s="3"/>
      <c r="AA733" s="3"/>
      <c r="AB733" s="3"/>
      <c r="AC733" s="3"/>
      <c r="AD733" s="3"/>
      <c r="AE733" s="3"/>
      <c r="AF733" s="3"/>
      <c r="AG733" s="3"/>
      <c r="AH733" s="3"/>
      <c r="AI733" s="3"/>
      <c r="AJ733" s="3"/>
      <c r="AK733" s="3"/>
      <c r="AL733" s="1"/>
      <c r="AM733" s="1"/>
    </row>
    <row r="734" spans="12:39">
      <c r="L734" s="1"/>
      <c r="M734" s="1"/>
      <c r="N734" s="1"/>
      <c r="O734" s="1"/>
      <c r="P734" s="1"/>
      <c r="Q734" s="1"/>
      <c r="R734" s="3"/>
      <c r="S734" s="3"/>
      <c r="T734" s="3"/>
      <c r="U734" s="3"/>
      <c r="V734" s="3"/>
      <c r="W734" s="3"/>
      <c r="X734" s="3"/>
      <c r="Y734" s="3"/>
      <c r="Z734" s="3"/>
      <c r="AA734" s="3"/>
      <c r="AB734" s="3"/>
      <c r="AC734" s="3"/>
      <c r="AD734" s="3"/>
      <c r="AE734" s="3"/>
      <c r="AF734" s="3"/>
      <c r="AG734" s="3"/>
      <c r="AH734" s="3"/>
      <c r="AI734" s="3"/>
      <c r="AJ734" s="3"/>
      <c r="AK734" s="3"/>
      <c r="AL734" s="1"/>
      <c r="AM734" s="1"/>
    </row>
    <row r="735" spans="12:39">
      <c r="L735" s="1"/>
      <c r="M735" s="1"/>
      <c r="N735" s="1"/>
      <c r="O735" s="1"/>
      <c r="P735" s="1"/>
      <c r="Q735" s="1"/>
      <c r="R735" s="3"/>
      <c r="S735" s="3"/>
      <c r="T735" s="3"/>
      <c r="U735" s="3"/>
      <c r="V735" s="3"/>
      <c r="W735" s="3"/>
      <c r="X735" s="3"/>
      <c r="Y735" s="3"/>
      <c r="Z735" s="3"/>
      <c r="AA735" s="3"/>
      <c r="AB735" s="3"/>
      <c r="AC735" s="3"/>
      <c r="AD735" s="3"/>
      <c r="AE735" s="3"/>
      <c r="AF735" s="3"/>
      <c r="AG735" s="3"/>
      <c r="AH735" s="3"/>
      <c r="AI735" s="3"/>
      <c r="AJ735" s="3"/>
      <c r="AK735" s="3"/>
      <c r="AL735" s="1"/>
      <c r="AM735" s="1"/>
    </row>
    <row r="736" spans="12:39">
      <c r="L736" s="1"/>
      <c r="M736" s="1"/>
      <c r="N736" s="1"/>
      <c r="O736" s="1"/>
      <c r="P736" s="1"/>
      <c r="Q736" s="1"/>
      <c r="R736" s="3"/>
      <c r="S736" s="3"/>
      <c r="T736" s="3"/>
      <c r="U736" s="3"/>
      <c r="V736" s="3"/>
      <c r="W736" s="3"/>
      <c r="X736" s="3"/>
      <c r="Y736" s="3"/>
      <c r="Z736" s="3"/>
      <c r="AA736" s="3"/>
      <c r="AB736" s="3"/>
      <c r="AC736" s="3"/>
      <c r="AD736" s="3"/>
      <c r="AE736" s="3"/>
      <c r="AF736" s="3"/>
      <c r="AG736" s="3"/>
      <c r="AH736" s="3"/>
      <c r="AI736" s="3"/>
      <c r="AJ736" s="3"/>
      <c r="AK736" s="3"/>
      <c r="AL736" s="1"/>
      <c r="AM736" s="1"/>
    </row>
    <row r="737" spans="12:39">
      <c r="L737" s="1"/>
      <c r="M737" s="1"/>
      <c r="N737" s="1"/>
      <c r="O737" s="1"/>
      <c r="P737" s="1"/>
      <c r="Q737" s="1"/>
      <c r="R737" s="3"/>
      <c r="S737" s="3"/>
      <c r="T737" s="3"/>
      <c r="U737" s="3"/>
      <c r="V737" s="3"/>
      <c r="W737" s="3"/>
      <c r="X737" s="3"/>
      <c r="Y737" s="3"/>
      <c r="Z737" s="3"/>
      <c r="AA737" s="3"/>
      <c r="AB737" s="3"/>
      <c r="AC737" s="3"/>
      <c r="AD737" s="3"/>
      <c r="AE737" s="3"/>
      <c r="AF737" s="3"/>
      <c r="AG737" s="3"/>
      <c r="AH737" s="3"/>
      <c r="AI737" s="3"/>
      <c r="AJ737" s="3"/>
      <c r="AK737" s="3"/>
      <c r="AL737" s="1"/>
      <c r="AM737" s="1"/>
    </row>
    <row r="738" spans="12:39">
      <c r="L738" s="1"/>
      <c r="M738" s="1"/>
      <c r="N738" s="1"/>
      <c r="O738" s="1"/>
      <c r="P738" s="1"/>
      <c r="Q738" s="1"/>
      <c r="R738" s="3"/>
      <c r="S738" s="3"/>
      <c r="T738" s="3"/>
      <c r="U738" s="3"/>
      <c r="V738" s="3"/>
      <c r="W738" s="3"/>
      <c r="X738" s="3"/>
      <c r="Y738" s="3"/>
      <c r="Z738" s="3"/>
      <c r="AA738" s="3"/>
      <c r="AB738" s="3"/>
      <c r="AC738" s="3"/>
      <c r="AD738" s="3"/>
      <c r="AE738" s="3"/>
      <c r="AF738" s="3"/>
      <c r="AG738" s="3"/>
      <c r="AH738" s="3"/>
      <c r="AI738" s="3"/>
      <c r="AJ738" s="3"/>
      <c r="AK738" s="3"/>
      <c r="AL738" s="1"/>
      <c r="AM738" s="1"/>
    </row>
    <row r="739" spans="12:39">
      <c r="L739" s="1"/>
      <c r="M739" s="1"/>
      <c r="N739" s="1"/>
      <c r="O739" s="1"/>
      <c r="P739" s="1"/>
      <c r="Q739" s="1"/>
      <c r="R739" s="3"/>
      <c r="S739" s="3"/>
      <c r="T739" s="3"/>
      <c r="U739" s="3"/>
      <c r="V739" s="3"/>
      <c r="W739" s="3"/>
      <c r="X739" s="3"/>
      <c r="Y739" s="3"/>
      <c r="Z739" s="3"/>
      <c r="AA739" s="3"/>
      <c r="AB739" s="3"/>
      <c r="AC739" s="3"/>
      <c r="AD739" s="3"/>
      <c r="AE739" s="3"/>
      <c r="AF739" s="3"/>
      <c r="AG739" s="3"/>
      <c r="AH739" s="3"/>
      <c r="AI739" s="3"/>
      <c r="AJ739" s="3"/>
      <c r="AK739" s="3"/>
      <c r="AL739" s="1"/>
      <c r="AM739" s="1"/>
    </row>
    <row r="740" spans="12:39">
      <c r="L740" s="1"/>
      <c r="M740" s="1"/>
      <c r="N740" s="1"/>
      <c r="O740" s="1"/>
      <c r="P740" s="1"/>
      <c r="Q740" s="1"/>
      <c r="R740" s="3"/>
      <c r="S740" s="3"/>
      <c r="T740" s="3"/>
      <c r="U740" s="3"/>
      <c r="V740" s="3"/>
      <c r="W740" s="3"/>
      <c r="X740" s="3"/>
      <c r="Y740" s="3"/>
      <c r="Z740" s="3"/>
      <c r="AA740" s="3"/>
      <c r="AB740" s="3"/>
      <c r="AC740" s="3"/>
      <c r="AD740" s="3"/>
      <c r="AE740" s="3"/>
      <c r="AF740" s="3"/>
      <c r="AG740" s="3"/>
      <c r="AH740" s="3"/>
      <c r="AI740" s="3"/>
      <c r="AJ740" s="3"/>
      <c r="AK740" s="3"/>
      <c r="AL740" s="1"/>
      <c r="AM740" s="1"/>
    </row>
    <row r="741" spans="12:39">
      <c r="L741" s="1"/>
      <c r="M741" s="1"/>
      <c r="N741" s="1"/>
      <c r="O741" s="1"/>
      <c r="P741" s="1"/>
      <c r="Q741" s="1"/>
      <c r="R741" s="3"/>
      <c r="S741" s="3"/>
      <c r="T741" s="3"/>
      <c r="U741" s="3"/>
      <c r="V741" s="3"/>
      <c r="W741" s="3"/>
      <c r="X741" s="3"/>
      <c r="Y741" s="3"/>
      <c r="Z741" s="3"/>
      <c r="AA741" s="3"/>
      <c r="AB741" s="3"/>
      <c r="AC741" s="3"/>
      <c r="AD741" s="3"/>
      <c r="AE741" s="3"/>
      <c r="AF741" s="3"/>
      <c r="AG741" s="3"/>
      <c r="AH741" s="3"/>
      <c r="AI741" s="3"/>
      <c r="AJ741" s="3"/>
      <c r="AK741" s="3"/>
      <c r="AL741" s="1"/>
      <c r="AM741" s="1"/>
    </row>
    <row r="742" spans="12:39">
      <c r="L742" s="1"/>
      <c r="M742" s="1"/>
      <c r="N742" s="1"/>
      <c r="O742" s="1"/>
      <c r="P742" s="1"/>
      <c r="Q742" s="1"/>
      <c r="R742" s="3"/>
      <c r="S742" s="3"/>
      <c r="T742" s="3"/>
      <c r="U742" s="3"/>
      <c r="V742" s="3"/>
      <c r="W742" s="3"/>
      <c r="X742" s="3"/>
      <c r="Y742" s="3"/>
      <c r="Z742" s="3"/>
      <c r="AA742" s="3"/>
      <c r="AB742" s="3"/>
      <c r="AC742" s="3"/>
      <c r="AD742" s="3"/>
      <c r="AE742" s="3"/>
      <c r="AF742" s="3"/>
      <c r="AG742" s="3"/>
      <c r="AH742" s="3"/>
      <c r="AI742" s="3"/>
      <c r="AJ742" s="3"/>
      <c r="AK742" s="3"/>
      <c r="AL742" s="1"/>
      <c r="AM742" s="1"/>
    </row>
    <row r="743" spans="12:39">
      <c r="L743" s="1"/>
      <c r="M743" s="1"/>
      <c r="N743" s="1"/>
      <c r="O743" s="1"/>
      <c r="P743" s="1"/>
      <c r="Q743" s="1"/>
      <c r="R743" s="3"/>
      <c r="S743" s="3"/>
      <c r="T743" s="3"/>
      <c r="U743" s="3"/>
      <c r="V743" s="3"/>
      <c r="W743" s="3"/>
      <c r="X743" s="3"/>
      <c r="Y743" s="3"/>
      <c r="Z743" s="3"/>
      <c r="AA743" s="3"/>
      <c r="AB743" s="3"/>
      <c r="AC743" s="3"/>
      <c r="AD743" s="3"/>
      <c r="AE743" s="3"/>
      <c r="AF743" s="3"/>
      <c r="AG743" s="3"/>
      <c r="AH743" s="3"/>
      <c r="AI743" s="3"/>
      <c r="AJ743" s="3"/>
      <c r="AK743" s="3"/>
      <c r="AL743" s="1"/>
      <c r="AM743" s="1"/>
    </row>
    <row r="744" spans="12:39">
      <c r="L744" s="1"/>
      <c r="M744" s="1"/>
      <c r="N744" s="1"/>
      <c r="O744" s="1"/>
      <c r="P744" s="1"/>
      <c r="Q744" s="1"/>
      <c r="R744" s="3"/>
      <c r="S744" s="3"/>
      <c r="T744" s="3"/>
      <c r="U744" s="3"/>
      <c r="V744" s="3"/>
      <c r="W744" s="3"/>
      <c r="X744" s="3"/>
      <c r="Y744" s="3"/>
      <c r="Z744" s="3"/>
      <c r="AA744" s="3"/>
      <c r="AB744" s="3"/>
      <c r="AC744" s="3"/>
      <c r="AD744" s="3"/>
      <c r="AE744" s="3"/>
      <c r="AF744" s="3"/>
      <c r="AG744" s="3"/>
      <c r="AH744" s="3"/>
      <c r="AI744" s="3"/>
      <c r="AJ744" s="3"/>
      <c r="AK744" s="3"/>
      <c r="AL744" s="1"/>
      <c r="AM744" s="1"/>
    </row>
    <row r="745" spans="12:39">
      <c r="L745" s="1"/>
      <c r="M745" s="1"/>
      <c r="N745" s="1"/>
      <c r="O745" s="1"/>
      <c r="P745" s="1"/>
      <c r="Q745" s="1"/>
      <c r="R745" s="3"/>
      <c r="S745" s="3"/>
      <c r="T745" s="3"/>
      <c r="U745" s="3"/>
      <c r="V745" s="3"/>
      <c r="W745" s="3"/>
      <c r="X745" s="3"/>
      <c r="Y745" s="3"/>
      <c r="Z745" s="3"/>
      <c r="AA745" s="3"/>
      <c r="AB745" s="3"/>
      <c r="AC745" s="3"/>
      <c r="AD745" s="3"/>
      <c r="AE745" s="3"/>
      <c r="AF745" s="3"/>
      <c r="AG745" s="3"/>
      <c r="AH745" s="3"/>
      <c r="AI745" s="3"/>
      <c r="AJ745" s="3"/>
      <c r="AK745" s="3"/>
      <c r="AL745" s="1"/>
      <c r="AM745" s="1"/>
    </row>
    <row r="746" spans="12:39">
      <c r="L746" s="1"/>
      <c r="M746" s="1"/>
      <c r="N746" s="1"/>
      <c r="O746" s="1"/>
      <c r="P746" s="1"/>
      <c r="Q746" s="1"/>
      <c r="R746" s="3"/>
      <c r="S746" s="3"/>
      <c r="T746" s="3"/>
      <c r="U746" s="3"/>
      <c r="V746" s="3"/>
      <c r="W746" s="3"/>
      <c r="X746" s="3"/>
      <c r="Y746" s="3"/>
      <c r="Z746" s="3"/>
      <c r="AA746" s="3"/>
      <c r="AB746" s="3"/>
      <c r="AC746" s="3"/>
      <c r="AD746" s="3"/>
      <c r="AE746" s="3"/>
      <c r="AF746" s="3"/>
      <c r="AG746" s="3"/>
      <c r="AH746" s="3"/>
      <c r="AI746" s="3"/>
      <c r="AJ746" s="3"/>
      <c r="AK746" s="3"/>
      <c r="AL746" s="1"/>
      <c r="AM746" s="1"/>
    </row>
    <row r="747" spans="12:39">
      <c r="L747" s="1"/>
      <c r="M747" s="1"/>
      <c r="N747" s="1"/>
      <c r="O747" s="1"/>
      <c r="P747" s="1"/>
      <c r="Q747" s="1"/>
      <c r="R747" s="3"/>
      <c r="S747" s="3"/>
      <c r="T747" s="3"/>
      <c r="U747" s="3"/>
      <c r="V747" s="3"/>
      <c r="W747" s="3"/>
      <c r="X747" s="3"/>
      <c r="Y747" s="3"/>
      <c r="Z747" s="3"/>
      <c r="AA747" s="3"/>
      <c r="AB747" s="3"/>
      <c r="AC747" s="3"/>
      <c r="AD747" s="3"/>
      <c r="AE747" s="3"/>
      <c r="AF747" s="3"/>
      <c r="AG747" s="3"/>
      <c r="AH747" s="3"/>
      <c r="AI747" s="3"/>
      <c r="AJ747" s="3"/>
      <c r="AK747" s="3"/>
      <c r="AL747" s="1"/>
      <c r="AM747" s="1"/>
    </row>
    <row r="748" spans="12:39">
      <c r="L748" s="1"/>
      <c r="M748" s="1"/>
      <c r="N748" s="1"/>
      <c r="O748" s="1"/>
      <c r="P748" s="1"/>
      <c r="Q748" s="1"/>
      <c r="R748" s="3"/>
      <c r="S748" s="3"/>
      <c r="T748" s="3"/>
      <c r="U748" s="3"/>
      <c r="V748" s="3"/>
      <c r="W748" s="3"/>
      <c r="X748" s="3"/>
      <c r="Y748" s="3"/>
      <c r="Z748" s="3"/>
      <c r="AA748" s="3"/>
      <c r="AB748" s="3"/>
      <c r="AC748" s="3"/>
      <c r="AD748" s="3"/>
      <c r="AE748" s="3"/>
      <c r="AF748" s="3"/>
      <c r="AG748" s="3"/>
      <c r="AH748" s="3"/>
      <c r="AI748" s="3"/>
      <c r="AJ748" s="3"/>
      <c r="AK748" s="3"/>
      <c r="AL748" s="1"/>
      <c r="AM748" s="1"/>
    </row>
    <row r="749" spans="12:39">
      <c r="L749" s="1"/>
      <c r="M749" s="1"/>
      <c r="N749" s="1"/>
      <c r="O749" s="1"/>
      <c r="P749" s="1"/>
      <c r="Q749" s="1"/>
      <c r="R749" s="3"/>
      <c r="S749" s="3"/>
      <c r="T749" s="3"/>
      <c r="U749" s="3"/>
      <c r="V749" s="3"/>
      <c r="W749" s="3"/>
      <c r="X749" s="3"/>
      <c r="Y749" s="3"/>
      <c r="Z749" s="3"/>
      <c r="AA749" s="3"/>
      <c r="AB749" s="3"/>
      <c r="AC749" s="3"/>
      <c r="AD749" s="3"/>
      <c r="AE749" s="3"/>
      <c r="AF749" s="3"/>
      <c r="AG749" s="3"/>
      <c r="AH749" s="3"/>
      <c r="AI749" s="3"/>
      <c r="AJ749" s="3"/>
      <c r="AK749" s="3"/>
      <c r="AL749" s="1"/>
      <c r="AM749" s="1"/>
    </row>
    <row r="750" spans="12:39">
      <c r="L750" s="1"/>
      <c r="M750" s="1"/>
      <c r="N750" s="1"/>
      <c r="O750" s="1"/>
      <c r="P750" s="1"/>
      <c r="Q750" s="1"/>
      <c r="R750" s="3"/>
      <c r="S750" s="3"/>
      <c r="T750" s="3"/>
      <c r="U750" s="3"/>
      <c r="V750" s="3"/>
      <c r="W750" s="3"/>
      <c r="X750" s="3"/>
      <c r="Y750" s="3"/>
      <c r="Z750" s="3"/>
      <c r="AA750" s="3"/>
      <c r="AB750" s="3"/>
      <c r="AC750" s="3"/>
      <c r="AD750" s="3"/>
      <c r="AE750" s="3"/>
      <c r="AF750" s="3"/>
      <c r="AG750" s="3"/>
      <c r="AH750" s="3"/>
      <c r="AI750" s="3"/>
      <c r="AJ750" s="3"/>
      <c r="AK750" s="3"/>
      <c r="AL750" s="1"/>
      <c r="AM750" s="1"/>
    </row>
    <row r="751" spans="12:39">
      <c r="L751" s="1"/>
      <c r="M751" s="1"/>
      <c r="N751" s="1"/>
      <c r="O751" s="1"/>
      <c r="P751" s="1"/>
      <c r="Q751" s="1"/>
      <c r="R751" s="3"/>
      <c r="S751" s="3"/>
      <c r="T751" s="3"/>
      <c r="U751" s="3"/>
      <c r="V751" s="3"/>
      <c r="W751" s="3"/>
      <c r="X751" s="3"/>
      <c r="Y751" s="3"/>
      <c r="Z751" s="3"/>
      <c r="AA751" s="3"/>
      <c r="AB751" s="3"/>
      <c r="AC751" s="3"/>
      <c r="AD751" s="3"/>
      <c r="AE751" s="3"/>
      <c r="AF751" s="3"/>
      <c r="AG751" s="3"/>
      <c r="AH751" s="3"/>
      <c r="AI751" s="3"/>
      <c r="AJ751" s="3"/>
      <c r="AK751" s="3"/>
      <c r="AL751" s="1"/>
      <c r="AM751" s="1"/>
    </row>
    <row r="752" spans="12:39">
      <c r="L752" s="1"/>
      <c r="M752" s="1"/>
      <c r="N752" s="1"/>
      <c r="O752" s="1"/>
      <c r="P752" s="1"/>
      <c r="Q752" s="1"/>
      <c r="R752" s="3"/>
      <c r="S752" s="3"/>
      <c r="T752" s="3"/>
      <c r="U752" s="3"/>
      <c r="V752" s="3"/>
      <c r="W752" s="3"/>
      <c r="X752" s="3"/>
      <c r="Y752" s="3"/>
      <c r="Z752" s="3"/>
      <c r="AA752" s="3"/>
      <c r="AB752" s="3"/>
      <c r="AC752" s="3"/>
      <c r="AD752" s="3"/>
      <c r="AE752" s="3"/>
      <c r="AF752" s="3"/>
      <c r="AG752" s="3"/>
      <c r="AH752" s="3"/>
      <c r="AI752" s="3"/>
      <c r="AJ752" s="3"/>
      <c r="AK752" s="3"/>
      <c r="AL752" s="1"/>
      <c r="AM752" s="1"/>
    </row>
    <row r="753" spans="12:39">
      <c r="L753" s="1"/>
      <c r="M753" s="1"/>
      <c r="N753" s="1"/>
      <c r="O753" s="1"/>
      <c r="P753" s="1"/>
      <c r="Q753" s="1"/>
      <c r="R753" s="3"/>
      <c r="S753" s="3"/>
      <c r="T753" s="3"/>
      <c r="U753" s="3"/>
      <c r="V753" s="3"/>
      <c r="W753" s="3"/>
      <c r="X753" s="3"/>
      <c r="Y753" s="3"/>
      <c r="Z753" s="3"/>
      <c r="AA753" s="3"/>
      <c r="AB753" s="3"/>
      <c r="AC753" s="3"/>
      <c r="AD753" s="3"/>
      <c r="AE753" s="3"/>
      <c r="AF753" s="3"/>
      <c r="AG753" s="3"/>
      <c r="AH753" s="3"/>
      <c r="AI753" s="3"/>
      <c r="AJ753" s="3"/>
      <c r="AK753" s="3"/>
      <c r="AL753" s="1"/>
      <c r="AM753" s="1"/>
    </row>
    <row r="754" spans="12:39">
      <c r="L754" s="1"/>
      <c r="M754" s="1"/>
      <c r="N754" s="1"/>
      <c r="O754" s="1"/>
      <c r="P754" s="1"/>
      <c r="Q754" s="1"/>
      <c r="R754" s="3"/>
      <c r="S754" s="3"/>
      <c r="T754" s="3"/>
      <c r="U754" s="3"/>
      <c r="V754" s="3"/>
      <c r="W754" s="3"/>
      <c r="X754" s="3"/>
      <c r="Y754" s="3"/>
      <c r="Z754" s="3"/>
      <c r="AA754" s="3"/>
      <c r="AB754" s="3"/>
      <c r="AC754" s="3"/>
      <c r="AD754" s="3"/>
      <c r="AE754" s="3"/>
      <c r="AF754" s="3"/>
      <c r="AG754" s="3"/>
      <c r="AH754" s="3"/>
      <c r="AI754" s="3"/>
      <c r="AJ754" s="3"/>
      <c r="AK754" s="3"/>
      <c r="AL754" s="1"/>
      <c r="AM754" s="1"/>
    </row>
    <row r="755" spans="12:39">
      <c r="L755" s="1"/>
      <c r="M755" s="1"/>
      <c r="N755" s="1"/>
      <c r="O755" s="1"/>
      <c r="P755" s="1"/>
      <c r="Q755" s="1"/>
      <c r="R755" s="3"/>
      <c r="S755" s="3"/>
      <c r="T755" s="3"/>
      <c r="U755" s="3"/>
      <c r="V755" s="3"/>
      <c r="W755" s="3"/>
      <c r="X755" s="3"/>
      <c r="Y755" s="3"/>
      <c r="Z755" s="3"/>
      <c r="AA755" s="3"/>
      <c r="AB755" s="3"/>
      <c r="AC755" s="3"/>
      <c r="AD755" s="3"/>
      <c r="AE755" s="3"/>
      <c r="AF755" s="3"/>
      <c r="AG755" s="3"/>
      <c r="AH755" s="3"/>
      <c r="AI755" s="3"/>
      <c r="AJ755" s="3"/>
      <c r="AK755" s="3"/>
      <c r="AL755" s="1"/>
      <c r="AM755" s="1"/>
    </row>
    <row r="756" spans="12:39">
      <c r="L756" s="1"/>
      <c r="M756" s="1"/>
      <c r="N756" s="1"/>
      <c r="O756" s="1"/>
      <c r="P756" s="1"/>
      <c r="Q756" s="1"/>
      <c r="R756" s="3"/>
      <c r="S756" s="3"/>
      <c r="T756" s="3"/>
      <c r="U756" s="3"/>
      <c r="V756" s="3"/>
      <c r="W756" s="3"/>
      <c r="X756" s="3"/>
      <c r="Y756" s="3"/>
      <c r="Z756" s="3"/>
      <c r="AA756" s="3"/>
      <c r="AB756" s="3"/>
      <c r="AC756" s="3"/>
      <c r="AD756" s="3"/>
      <c r="AE756" s="3"/>
      <c r="AF756" s="3"/>
      <c r="AG756" s="3"/>
      <c r="AH756" s="3"/>
      <c r="AI756" s="3"/>
      <c r="AJ756" s="3"/>
      <c r="AK756" s="3"/>
      <c r="AL756" s="1"/>
      <c r="AM756" s="1"/>
    </row>
    <row r="757" spans="12:39">
      <c r="L757" s="1"/>
      <c r="M757" s="1"/>
      <c r="N757" s="1"/>
      <c r="O757" s="1"/>
      <c r="P757" s="1"/>
      <c r="Q757" s="1"/>
      <c r="R757" s="3"/>
      <c r="S757" s="3"/>
      <c r="T757" s="3"/>
      <c r="U757" s="3"/>
      <c r="V757" s="3"/>
      <c r="W757" s="3"/>
      <c r="X757" s="3"/>
      <c r="Y757" s="3"/>
      <c r="Z757" s="3"/>
      <c r="AA757" s="3"/>
      <c r="AB757" s="3"/>
      <c r="AC757" s="3"/>
      <c r="AD757" s="3"/>
      <c r="AE757" s="3"/>
      <c r="AF757" s="3"/>
      <c r="AG757" s="3"/>
      <c r="AH757" s="3"/>
      <c r="AI757" s="3"/>
      <c r="AJ757" s="3"/>
      <c r="AK757" s="3"/>
      <c r="AL757" s="1"/>
      <c r="AM757" s="1"/>
    </row>
    <row r="758" spans="12:39">
      <c r="L758" s="1"/>
      <c r="M758" s="1"/>
      <c r="N758" s="1"/>
      <c r="O758" s="1"/>
      <c r="P758" s="1"/>
      <c r="Q758" s="1"/>
      <c r="R758" s="3"/>
      <c r="S758" s="3"/>
      <c r="T758" s="3"/>
      <c r="U758" s="3"/>
      <c r="V758" s="3"/>
      <c r="W758" s="3"/>
      <c r="X758" s="3"/>
      <c r="Y758" s="3"/>
      <c r="Z758" s="3"/>
      <c r="AA758" s="3"/>
      <c r="AB758" s="3"/>
      <c r="AC758" s="3"/>
      <c r="AD758" s="3"/>
      <c r="AE758" s="3"/>
      <c r="AF758" s="3"/>
      <c r="AG758" s="3"/>
      <c r="AH758" s="3"/>
      <c r="AI758" s="3"/>
      <c r="AJ758" s="3"/>
      <c r="AK758" s="3"/>
      <c r="AL758" s="1"/>
      <c r="AM758" s="1"/>
    </row>
    <row r="759" spans="12:39">
      <c r="L759" s="1"/>
      <c r="M759" s="1"/>
      <c r="N759" s="1"/>
      <c r="O759" s="1"/>
      <c r="P759" s="1"/>
      <c r="Q759" s="1"/>
      <c r="R759" s="3"/>
      <c r="S759" s="3"/>
      <c r="T759" s="3"/>
      <c r="U759" s="3"/>
      <c r="V759" s="3"/>
      <c r="W759" s="3"/>
      <c r="X759" s="3"/>
      <c r="Y759" s="3"/>
      <c r="Z759" s="3"/>
      <c r="AA759" s="3"/>
      <c r="AB759" s="3"/>
      <c r="AC759" s="3"/>
      <c r="AD759" s="3"/>
      <c r="AE759" s="3"/>
      <c r="AF759" s="3"/>
      <c r="AG759" s="3"/>
      <c r="AH759" s="3"/>
      <c r="AI759" s="3"/>
      <c r="AJ759" s="3"/>
      <c r="AK759" s="3"/>
      <c r="AL759" s="1"/>
      <c r="AM759" s="1"/>
    </row>
    <row r="760" spans="12:39">
      <c r="L760" s="1"/>
      <c r="M760" s="1"/>
      <c r="N760" s="1"/>
      <c r="O760" s="1"/>
      <c r="P760" s="1"/>
      <c r="Q760" s="1"/>
      <c r="R760" s="3"/>
      <c r="S760" s="3"/>
      <c r="T760" s="3"/>
      <c r="U760" s="3"/>
      <c r="V760" s="3"/>
      <c r="W760" s="3"/>
      <c r="X760" s="3"/>
      <c r="Y760" s="3"/>
      <c r="Z760" s="3"/>
      <c r="AA760" s="3"/>
      <c r="AB760" s="3"/>
      <c r="AC760" s="3"/>
      <c r="AD760" s="3"/>
      <c r="AE760" s="3"/>
      <c r="AF760" s="3"/>
      <c r="AG760" s="3"/>
      <c r="AH760" s="3"/>
      <c r="AI760" s="3"/>
      <c r="AJ760" s="3"/>
      <c r="AK760" s="3"/>
      <c r="AL760" s="1"/>
      <c r="AM760" s="1"/>
    </row>
    <row r="761" spans="12:39">
      <c r="L761" s="1"/>
      <c r="M761" s="1"/>
      <c r="N761" s="1"/>
      <c r="O761" s="1"/>
      <c r="P761" s="1"/>
      <c r="Q761" s="1"/>
      <c r="R761" s="3"/>
      <c r="S761" s="3"/>
      <c r="T761" s="3"/>
      <c r="U761" s="3"/>
      <c r="V761" s="3"/>
      <c r="W761" s="3"/>
      <c r="X761" s="3"/>
      <c r="Y761" s="3"/>
      <c r="Z761" s="3"/>
      <c r="AA761" s="3"/>
      <c r="AB761" s="3"/>
      <c r="AC761" s="3"/>
      <c r="AD761" s="3"/>
      <c r="AE761" s="3"/>
      <c r="AF761" s="3"/>
      <c r="AG761" s="3"/>
      <c r="AH761" s="3"/>
      <c r="AI761" s="3"/>
      <c r="AJ761" s="3"/>
      <c r="AK761" s="3"/>
      <c r="AL761" s="1"/>
      <c r="AM761" s="1"/>
    </row>
    <row r="762" spans="12:39">
      <c r="L762" s="1"/>
      <c r="M762" s="1"/>
      <c r="N762" s="1"/>
      <c r="O762" s="1"/>
      <c r="P762" s="1"/>
      <c r="Q762" s="1"/>
      <c r="R762" s="3"/>
      <c r="S762" s="3"/>
      <c r="T762" s="3"/>
      <c r="U762" s="3"/>
      <c r="V762" s="3"/>
      <c r="W762" s="3"/>
      <c r="X762" s="3"/>
      <c r="Y762" s="3"/>
      <c r="Z762" s="3"/>
      <c r="AA762" s="3"/>
      <c r="AB762" s="3"/>
      <c r="AC762" s="3"/>
      <c r="AD762" s="3"/>
      <c r="AE762" s="3"/>
      <c r="AF762" s="3"/>
      <c r="AG762" s="3"/>
      <c r="AH762" s="3"/>
      <c r="AI762" s="3"/>
      <c r="AJ762" s="3"/>
      <c r="AK762" s="3"/>
      <c r="AL762" s="1"/>
      <c r="AM762" s="1"/>
    </row>
    <row r="763" spans="12:39">
      <c r="L763" s="1"/>
      <c r="M763" s="1"/>
      <c r="N763" s="1"/>
      <c r="O763" s="1"/>
      <c r="P763" s="1"/>
      <c r="Q763" s="1"/>
      <c r="R763" s="3"/>
      <c r="S763" s="3"/>
      <c r="T763" s="3"/>
      <c r="U763" s="3"/>
      <c r="V763" s="3"/>
      <c r="W763" s="3"/>
      <c r="X763" s="3"/>
      <c r="Y763" s="3"/>
      <c r="Z763" s="3"/>
      <c r="AA763" s="3"/>
      <c r="AB763" s="3"/>
      <c r="AC763" s="3"/>
      <c r="AD763" s="3"/>
      <c r="AE763" s="3"/>
      <c r="AF763" s="3"/>
      <c r="AG763" s="3"/>
      <c r="AH763" s="3"/>
      <c r="AI763" s="3"/>
      <c r="AJ763" s="3"/>
      <c r="AK763" s="3"/>
      <c r="AL763" s="1"/>
      <c r="AM763" s="1"/>
    </row>
    <row r="764" spans="12:39">
      <c r="L764" s="1"/>
      <c r="M764" s="1"/>
      <c r="N764" s="1"/>
      <c r="O764" s="1"/>
      <c r="P764" s="1"/>
      <c r="Q764" s="1"/>
      <c r="R764" s="3"/>
      <c r="S764" s="3"/>
      <c r="T764" s="3"/>
      <c r="U764" s="3"/>
      <c r="V764" s="3"/>
      <c r="W764" s="3"/>
      <c r="X764" s="3"/>
      <c r="Y764" s="3"/>
      <c r="Z764" s="3"/>
      <c r="AA764" s="3"/>
      <c r="AB764" s="3"/>
      <c r="AC764" s="3"/>
      <c r="AD764" s="3"/>
      <c r="AE764" s="3"/>
      <c r="AF764" s="3"/>
      <c r="AG764" s="3"/>
      <c r="AH764" s="3"/>
      <c r="AI764" s="3"/>
      <c r="AJ764" s="3"/>
      <c r="AK764" s="3"/>
      <c r="AL764" s="1"/>
      <c r="AM764" s="1"/>
    </row>
    <row r="765" spans="12:39">
      <c r="L765" s="1"/>
      <c r="M765" s="1"/>
      <c r="N765" s="1"/>
      <c r="O765" s="1"/>
      <c r="P765" s="1"/>
      <c r="Q765" s="1"/>
      <c r="R765" s="3"/>
      <c r="S765" s="3"/>
      <c r="T765" s="3"/>
      <c r="U765" s="3"/>
      <c r="V765" s="3"/>
      <c r="W765" s="3"/>
      <c r="X765" s="3"/>
      <c r="Y765" s="3"/>
      <c r="Z765" s="3"/>
      <c r="AA765" s="3"/>
      <c r="AB765" s="3"/>
      <c r="AC765" s="3"/>
      <c r="AD765" s="3"/>
      <c r="AE765" s="3"/>
      <c r="AF765" s="3"/>
      <c r="AG765" s="3"/>
      <c r="AH765" s="3"/>
      <c r="AI765" s="3"/>
      <c r="AJ765" s="3"/>
      <c r="AK765" s="3"/>
      <c r="AL765" s="1"/>
      <c r="AM765" s="1"/>
    </row>
    <row r="766" spans="12:39">
      <c r="L766" s="1"/>
      <c r="M766" s="1"/>
      <c r="N766" s="1"/>
      <c r="O766" s="1"/>
      <c r="P766" s="1"/>
      <c r="Q766" s="1"/>
      <c r="R766" s="3"/>
      <c r="S766" s="3"/>
      <c r="T766" s="3"/>
      <c r="U766" s="3"/>
      <c r="V766" s="3"/>
      <c r="W766" s="3"/>
      <c r="X766" s="3"/>
      <c r="Y766" s="3"/>
      <c r="Z766" s="3"/>
      <c r="AA766" s="3"/>
      <c r="AB766" s="3"/>
      <c r="AC766" s="3"/>
      <c r="AD766" s="3"/>
      <c r="AE766" s="3"/>
      <c r="AF766" s="3"/>
      <c r="AG766" s="3"/>
      <c r="AH766" s="3"/>
      <c r="AI766" s="3"/>
      <c r="AJ766" s="3"/>
      <c r="AK766" s="3"/>
      <c r="AL766" s="1"/>
      <c r="AM766" s="1"/>
    </row>
    <row r="767" spans="12:39">
      <c r="L767" s="1"/>
      <c r="M767" s="1"/>
      <c r="N767" s="1"/>
      <c r="O767" s="1"/>
      <c r="P767" s="1"/>
      <c r="Q767" s="1"/>
      <c r="R767" s="3"/>
      <c r="S767" s="3"/>
      <c r="T767" s="3"/>
      <c r="U767" s="3"/>
      <c r="V767" s="3"/>
      <c r="W767" s="3"/>
      <c r="X767" s="3"/>
      <c r="Y767" s="3"/>
      <c r="Z767" s="3"/>
      <c r="AA767" s="3"/>
      <c r="AB767" s="3"/>
      <c r="AC767" s="3"/>
      <c r="AD767" s="3"/>
      <c r="AE767" s="3"/>
      <c r="AF767" s="3"/>
      <c r="AG767" s="3"/>
      <c r="AH767" s="3"/>
      <c r="AI767" s="3"/>
      <c r="AJ767" s="3"/>
      <c r="AK767" s="3"/>
      <c r="AL767" s="1"/>
      <c r="AM767" s="1"/>
    </row>
    <row r="768" spans="12:39">
      <c r="L768" s="1"/>
      <c r="M768" s="1"/>
      <c r="N768" s="1"/>
      <c r="O768" s="1"/>
      <c r="P768" s="1"/>
      <c r="Q768" s="1"/>
      <c r="R768" s="3"/>
      <c r="S768" s="3"/>
      <c r="T768" s="3"/>
      <c r="U768" s="3"/>
      <c r="V768" s="3"/>
      <c r="W768" s="3"/>
      <c r="X768" s="3"/>
      <c r="Y768" s="3"/>
      <c r="Z768" s="3"/>
      <c r="AA768" s="3"/>
      <c r="AB768" s="3"/>
      <c r="AC768" s="3"/>
      <c r="AD768" s="3"/>
      <c r="AE768" s="3"/>
      <c r="AF768" s="3"/>
      <c r="AG768" s="3"/>
      <c r="AH768" s="3"/>
      <c r="AI768" s="3"/>
      <c r="AJ768" s="3"/>
      <c r="AK768" s="3"/>
      <c r="AL768" s="1"/>
      <c r="AM768" s="1"/>
    </row>
    <row r="769" spans="12:39">
      <c r="L769" s="1"/>
      <c r="M769" s="1"/>
      <c r="N769" s="1"/>
      <c r="O769" s="1"/>
      <c r="P769" s="1"/>
      <c r="Q769" s="1"/>
      <c r="R769" s="3"/>
      <c r="S769" s="3"/>
      <c r="T769" s="3"/>
      <c r="U769" s="3"/>
      <c r="V769" s="3"/>
      <c r="W769" s="3"/>
      <c r="X769" s="3"/>
      <c r="Y769" s="3"/>
      <c r="Z769" s="3"/>
      <c r="AA769" s="3"/>
      <c r="AB769" s="3"/>
      <c r="AC769" s="3"/>
      <c r="AD769" s="3"/>
      <c r="AE769" s="3"/>
      <c r="AF769" s="3"/>
      <c r="AG769" s="3"/>
      <c r="AH769" s="3"/>
      <c r="AI769" s="3"/>
      <c r="AJ769" s="3"/>
      <c r="AK769" s="3"/>
      <c r="AL769" s="1"/>
      <c r="AM769" s="1"/>
    </row>
    <row r="770" spans="12:39">
      <c r="L770" s="1"/>
      <c r="M770" s="1"/>
      <c r="N770" s="1"/>
      <c r="O770" s="1"/>
      <c r="P770" s="1"/>
      <c r="Q770" s="1"/>
      <c r="R770" s="3"/>
      <c r="S770" s="3"/>
      <c r="T770" s="3"/>
      <c r="U770" s="3"/>
      <c r="V770" s="3"/>
      <c r="W770" s="3"/>
      <c r="X770" s="3"/>
      <c r="Y770" s="3"/>
      <c r="Z770" s="3"/>
      <c r="AA770" s="3"/>
      <c r="AB770" s="3"/>
      <c r="AC770" s="3"/>
      <c r="AD770" s="3"/>
      <c r="AE770" s="3"/>
      <c r="AF770" s="3"/>
      <c r="AG770" s="3"/>
      <c r="AH770" s="3"/>
      <c r="AI770" s="3"/>
      <c r="AJ770" s="3"/>
      <c r="AK770" s="3"/>
      <c r="AL770" s="1"/>
      <c r="AM770" s="1"/>
    </row>
    <row r="771" spans="12:39">
      <c r="L771" s="1"/>
      <c r="M771" s="1"/>
      <c r="N771" s="1"/>
      <c r="O771" s="1"/>
      <c r="P771" s="1"/>
      <c r="Q771" s="1"/>
      <c r="R771" s="3"/>
      <c r="S771" s="3"/>
      <c r="T771" s="3"/>
      <c r="U771" s="3"/>
      <c r="V771" s="3"/>
      <c r="W771" s="3"/>
      <c r="X771" s="3"/>
      <c r="Y771" s="3"/>
      <c r="Z771" s="3"/>
      <c r="AA771" s="3"/>
      <c r="AB771" s="3"/>
      <c r="AC771" s="3"/>
      <c r="AD771" s="3"/>
      <c r="AE771" s="3"/>
      <c r="AF771" s="3"/>
      <c r="AG771" s="3"/>
      <c r="AH771" s="3"/>
      <c r="AI771" s="3"/>
      <c r="AJ771" s="3"/>
      <c r="AK771" s="3"/>
      <c r="AL771" s="1"/>
      <c r="AM771" s="1"/>
    </row>
    <row r="772" spans="12:39">
      <c r="L772" s="1"/>
      <c r="M772" s="1"/>
      <c r="N772" s="1"/>
      <c r="O772" s="1"/>
      <c r="P772" s="1"/>
      <c r="Q772" s="1"/>
      <c r="R772" s="3"/>
      <c r="S772" s="3"/>
      <c r="T772" s="3"/>
      <c r="U772" s="3"/>
      <c r="V772" s="3"/>
      <c r="W772" s="3"/>
      <c r="X772" s="3"/>
      <c r="Y772" s="3"/>
      <c r="Z772" s="3"/>
      <c r="AA772" s="3"/>
      <c r="AB772" s="3"/>
      <c r="AC772" s="3"/>
      <c r="AD772" s="3"/>
      <c r="AE772" s="3"/>
      <c r="AF772" s="3"/>
      <c r="AG772" s="3"/>
      <c r="AH772" s="3"/>
      <c r="AI772" s="3"/>
      <c r="AJ772" s="3"/>
      <c r="AK772" s="3"/>
      <c r="AL772" s="1"/>
      <c r="AM772" s="1"/>
    </row>
    <row r="773" spans="12:39">
      <c r="L773" s="1"/>
      <c r="M773" s="1"/>
      <c r="N773" s="1"/>
      <c r="O773" s="1"/>
      <c r="P773" s="1"/>
      <c r="Q773" s="1"/>
      <c r="R773" s="3"/>
      <c r="S773" s="3"/>
      <c r="T773" s="3"/>
      <c r="U773" s="3"/>
      <c r="V773" s="3"/>
      <c r="W773" s="3"/>
      <c r="X773" s="3"/>
      <c r="Y773" s="3"/>
      <c r="Z773" s="3"/>
      <c r="AA773" s="3"/>
      <c r="AB773" s="3"/>
      <c r="AC773" s="3"/>
      <c r="AD773" s="3"/>
      <c r="AE773" s="3"/>
      <c r="AF773" s="3"/>
      <c r="AG773" s="3"/>
      <c r="AH773" s="3"/>
      <c r="AI773" s="3"/>
      <c r="AJ773" s="3"/>
      <c r="AK773" s="3"/>
      <c r="AL773" s="1"/>
      <c r="AM773" s="1"/>
    </row>
    <row r="774" spans="12:39">
      <c r="L774" s="1"/>
      <c r="M774" s="1"/>
      <c r="N774" s="1"/>
      <c r="O774" s="1"/>
      <c r="P774" s="1"/>
      <c r="Q774" s="1"/>
      <c r="R774" s="3"/>
      <c r="S774" s="3"/>
      <c r="T774" s="3"/>
      <c r="U774" s="3"/>
      <c r="V774" s="3"/>
      <c r="W774" s="3"/>
      <c r="X774" s="3"/>
      <c r="Y774" s="3"/>
      <c r="Z774" s="3"/>
      <c r="AA774" s="3"/>
      <c r="AB774" s="3"/>
      <c r="AC774" s="3"/>
      <c r="AD774" s="3"/>
      <c r="AE774" s="3"/>
      <c r="AF774" s="3"/>
      <c r="AG774" s="3"/>
      <c r="AH774" s="3"/>
      <c r="AI774" s="3"/>
      <c r="AJ774" s="3"/>
      <c r="AK774" s="3"/>
      <c r="AL774" s="1"/>
      <c r="AM774" s="1"/>
    </row>
    <row r="775" spans="12:39">
      <c r="L775" s="1"/>
      <c r="M775" s="1"/>
      <c r="N775" s="1"/>
      <c r="O775" s="1"/>
      <c r="P775" s="1"/>
      <c r="Q775" s="1"/>
      <c r="R775" s="3"/>
      <c r="S775" s="3"/>
      <c r="T775" s="3"/>
      <c r="U775" s="3"/>
      <c r="V775" s="3"/>
      <c r="W775" s="3"/>
      <c r="X775" s="3"/>
      <c r="Y775" s="3"/>
      <c r="Z775" s="3"/>
      <c r="AA775" s="3"/>
      <c r="AB775" s="3"/>
      <c r="AC775" s="3"/>
      <c r="AD775" s="3"/>
      <c r="AE775" s="3"/>
      <c r="AF775" s="3"/>
      <c r="AG775" s="3"/>
      <c r="AH775" s="3"/>
      <c r="AI775" s="3"/>
      <c r="AJ775" s="3"/>
      <c r="AK775" s="3"/>
      <c r="AL775" s="1"/>
      <c r="AM775" s="1"/>
    </row>
    <row r="776" spans="12:39">
      <c r="L776" s="1"/>
      <c r="M776" s="1"/>
      <c r="N776" s="1"/>
      <c r="O776" s="1"/>
      <c r="P776" s="1"/>
      <c r="Q776" s="1"/>
      <c r="R776" s="3"/>
      <c r="S776" s="3"/>
      <c r="T776" s="3"/>
      <c r="U776" s="3"/>
      <c r="V776" s="3"/>
      <c r="W776" s="3"/>
      <c r="X776" s="3"/>
      <c r="Y776" s="3"/>
      <c r="Z776" s="3"/>
      <c r="AA776" s="3"/>
      <c r="AB776" s="3"/>
      <c r="AC776" s="3"/>
      <c r="AD776" s="3"/>
      <c r="AE776" s="3"/>
      <c r="AF776" s="3"/>
      <c r="AG776" s="3"/>
      <c r="AH776" s="3"/>
      <c r="AI776" s="3"/>
      <c r="AJ776" s="3"/>
      <c r="AK776" s="3"/>
      <c r="AL776" s="1"/>
      <c r="AM776" s="1"/>
    </row>
    <row r="777" spans="12:39">
      <c r="L777" s="1"/>
      <c r="M777" s="1"/>
      <c r="N777" s="1"/>
      <c r="O777" s="1"/>
      <c r="P777" s="1"/>
      <c r="Q777" s="1"/>
      <c r="R777" s="3"/>
      <c r="S777" s="3"/>
      <c r="T777" s="3"/>
      <c r="U777" s="3"/>
      <c r="V777" s="3"/>
      <c r="W777" s="3"/>
      <c r="X777" s="3"/>
      <c r="Y777" s="3"/>
      <c r="Z777" s="3"/>
      <c r="AA777" s="3"/>
      <c r="AB777" s="3"/>
      <c r="AC777" s="3"/>
      <c r="AD777" s="3"/>
      <c r="AE777" s="3"/>
      <c r="AF777" s="3"/>
      <c r="AG777" s="3"/>
      <c r="AH777" s="3"/>
      <c r="AI777" s="3"/>
      <c r="AJ777" s="3"/>
      <c r="AK777" s="3"/>
      <c r="AL777" s="1"/>
      <c r="AM777" s="1"/>
    </row>
    <row r="778" spans="12:39">
      <c r="L778" s="1"/>
      <c r="M778" s="1"/>
      <c r="N778" s="1"/>
      <c r="O778" s="1"/>
      <c r="P778" s="1"/>
      <c r="Q778" s="1"/>
      <c r="R778" s="3"/>
      <c r="S778" s="3"/>
      <c r="T778" s="3"/>
      <c r="U778" s="3"/>
      <c r="V778" s="3"/>
      <c r="W778" s="3"/>
      <c r="X778" s="3"/>
      <c r="Y778" s="3"/>
      <c r="Z778" s="3"/>
      <c r="AA778" s="3"/>
      <c r="AB778" s="3"/>
      <c r="AC778" s="3"/>
      <c r="AD778" s="3"/>
      <c r="AE778" s="3"/>
      <c r="AF778" s="3"/>
      <c r="AG778" s="3"/>
      <c r="AH778" s="3"/>
      <c r="AI778" s="3"/>
      <c r="AJ778" s="3"/>
      <c r="AK778" s="3"/>
      <c r="AL778" s="1"/>
      <c r="AM778" s="1"/>
    </row>
    <row r="779" spans="12:39">
      <c r="L779" s="1"/>
      <c r="M779" s="1"/>
      <c r="N779" s="1"/>
      <c r="O779" s="1"/>
      <c r="P779" s="1"/>
      <c r="Q779" s="1"/>
      <c r="R779" s="3"/>
      <c r="S779" s="3"/>
      <c r="T779" s="3"/>
      <c r="U779" s="3"/>
      <c r="V779" s="3"/>
      <c r="W779" s="3"/>
      <c r="X779" s="3"/>
      <c r="Y779" s="3"/>
      <c r="Z779" s="3"/>
      <c r="AA779" s="3"/>
      <c r="AB779" s="3"/>
      <c r="AC779" s="3"/>
      <c r="AD779" s="3"/>
      <c r="AE779" s="3"/>
      <c r="AF779" s="3"/>
      <c r="AG779" s="3"/>
      <c r="AH779" s="3"/>
      <c r="AI779" s="3"/>
      <c r="AJ779" s="3"/>
      <c r="AK779" s="3"/>
      <c r="AL779" s="1"/>
      <c r="AM779" s="1"/>
    </row>
    <row r="780" spans="12:39">
      <c r="L780" s="1"/>
      <c r="M780" s="1"/>
      <c r="N780" s="1"/>
      <c r="O780" s="1"/>
      <c r="P780" s="1"/>
      <c r="Q780" s="1"/>
      <c r="R780" s="3"/>
      <c r="S780" s="3"/>
      <c r="T780" s="3"/>
      <c r="U780" s="3"/>
      <c r="V780" s="3"/>
      <c r="W780" s="3"/>
      <c r="X780" s="3"/>
      <c r="Y780" s="3"/>
      <c r="Z780" s="3"/>
      <c r="AA780" s="3"/>
      <c r="AB780" s="3"/>
      <c r="AC780" s="3"/>
      <c r="AD780" s="3"/>
      <c r="AE780" s="3"/>
      <c r="AF780" s="3"/>
      <c r="AG780" s="3"/>
      <c r="AH780" s="3"/>
      <c r="AI780" s="3"/>
      <c r="AJ780" s="3"/>
      <c r="AK780" s="3"/>
      <c r="AL780" s="1"/>
      <c r="AM780" s="1"/>
    </row>
    <row r="781" spans="12:39">
      <c r="L781" s="1"/>
      <c r="M781" s="1"/>
      <c r="N781" s="1"/>
      <c r="O781" s="1"/>
      <c r="P781" s="1"/>
      <c r="Q781" s="1"/>
      <c r="R781" s="3"/>
      <c r="S781" s="3"/>
      <c r="T781" s="3"/>
      <c r="U781" s="3"/>
      <c r="V781" s="3"/>
      <c r="W781" s="3"/>
      <c r="X781" s="3"/>
      <c r="Y781" s="3"/>
      <c r="Z781" s="3"/>
      <c r="AA781" s="3"/>
      <c r="AB781" s="3"/>
      <c r="AC781" s="3"/>
      <c r="AD781" s="3"/>
      <c r="AE781" s="3"/>
      <c r="AF781" s="3"/>
      <c r="AG781" s="3"/>
      <c r="AH781" s="3"/>
      <c r="AI781" s="3"/>
      <c r="AJ781" s="3"/>
      <c r="AK781" s="3"/>
      <c r="AL781" s="1"/>
      <c r="AM781" s="1"/>
    </row>
    <row r="782" spans="12:39">
      <c r="L782" s="1"/>
      <c r="M782" s="1"/>
      <c r="N782" s="1"/>
      <c r="O782" s="1"/>
      <c r="P782" s="1"/>
      <c r="Q782" s="1"/>
      <c r="R782" s="3"/>
      <c r="S782" s="3"/>
      <c r="T782" s="3"/>
      <c r="U782" s="3"/>
      <c r="V782" s="3"/>
      <c r="W782" s="3"/>
      <c r="X782" s="3"/>
      <c r="Y782" s="3"/>
      <c r="Z782" s="3"/>
      <c r="AA782" s="3"/>
      <c r="AB782" s="3"/>
      <c r="AC782" s="3"/>
      <c r="AD782" s="3"/>
      <c r="AE782" s="3"/>
      <c r="AF782" s="3"/>
      <c r="AG782" s="3"/>
      <c r="AH782" s="3"/>
      <c r="AI782" s="3"/>
      <c r="AJ782" s="3"/>
      <c r="AK782" s="3"/>
      <c r="AL782" s="1"/>
      <c r="AM782" s="1"/>
    </row>
    <row r="783" spans="12:39">
      <c r="L783" s="1"/>
      <c r="M783" s="1"/>
      <c r="N783" s="1"/>
      <c r="O783" s="1"/>
      <c r="P783" s="1"/>
      <c r="Q783" s="1"/>
      <c r="R783" s="3"/>
      <c r="S783" s="3"/>
      <c r="T783" s="3"/>
      <c r="U783" s="3"/>
      <c r="V783" s="3"/>
      <c r="W783" s="3"/>
      <c r="X783" s="3"/>
      <c r="Y783" s="3"/>
      <c r="Z783" s="3"/>
      <c r="AA783" s="3"/>
      <c r="AB783" s="3"/>
      <c r="AC783" s="3"/>
      <c r="AD783" s="3"/>
      <c r="AE783" s="3"/>
      <c r="AF783" s="3"/>
      <c r="AG783" s="3"/>
      <c r="AH783" s="3"/>
      <c r="AI783" s="3"/>
      <c r="AJ783" s="3"/>
      <c r="AK783" s="3"/>
      <c r="AL783" s="1"/>
      <c r="AM783" s="1"/>
    </row>
    <row r="784" spans="12:39">
      <c r="L784" s="1"/>
      <c r="M784" s="1"/>
      <c r="N784" s="1"/>
      <c r="O784" s="1"/>
      <c r="P784" s="1"/>
      <c r="Q784" s="1"/>
      <c r="R784" s="3"/>
      <c r="S784" s="3"/>
      <c r="T784" s="3"/>
      <c r="U784" s="3"/>
      <c r="V784" s="3"/>
      <c r="W784" s="3"/>
      <c r="X784" s="3"/>
      <c r="Y784" s="3"/>
      <c r="Z784" s="3"/>
      <c r="AA784" s="3"/>
      <c r="AB784" s="3"/>
      <c r="AC784" s="3"/>
      <c r="AD784" s="3"/>
      <c r="AE784" s="3"/>
      <c r="AF784" s="3"/>
      <c r="AG784" s="3"/>
      <c r="AH784" s="3"/>
      <c r="AI784" s="3"/>
      <c r="AJ784" s="3"/>
      <c r="AK784" s="3"/>
      <c r="AL784" s="1"/>
      <c r="AM784" s="1"/>
    </row>
    <row r="785" spans="12:39">
      <c r="L785" s="1"/>
      <c r="M785" s="1"/>
      <c r="N785" s="1"/>
      <c r="O785" s="1"/>
      <c r="P785" s="1"/>
      <c r="Q785" s="1"/>
      <c r="R785" s="3"/>
      <c r="S785" s="3"/>
      <c r="T785" s="3"/>
      <c r="U785" s="3"/>
      <c r="V785" s="3"/>
      <c r="W785" s="3"/>
      <c r="X785" s="3"/>
      <c r="Y785" s="3"/>
      <c r="Z785" s="3"/>
      <c r="AA785" s="3"/>
      <c r="AB785" s="3"/>
      <c r="AC785" s="3"/>
      <c r="AD785" s="3"/>
      <c r="AE785" s="3"/>
      <c r="AF785" s="3"/>
      <c r="AG785" s="3"/>
      <c r="AH785" s="3"/>
      <c r="AI785" s="3"/>
      <c r="AJ785" s="3"/>
      <c r="AK785" s="3"/>
      <c r="AL785" s="1"/>
      <c r="AM785" s="1"/>
    </row>
    <row r="786" spans="12:39">
      <c r="L786" s="1"/>
      <c r="M786" s="1"/>
      <c r="N786" s="1"/>
      <c r="O786" s="1"/>
      <c r="P786" s="1"/>
      <c r="Q786" s="1"/>
      <c r="R786" s="3"/>
      <c r="S786" s="3"/>
      <c r="T786" s="3"/>
      <c r="U786" s="3"/>
      <c r="V786" s="3"/>
      <c r="W786" s="3"/>
      <c r="X786" s="3"/>
      <c r="Y786" s="3"/>
      <c r="Z786" s="3"/>
      <c r="AA786" s="3"/>
      <c r="AB786" s="3"/>
      <c r="AC786" s="3"/>
      <c r="AD786" s="3"/>
      <c r="AE786" s="3"/>
      <c r="AF786" s="3"/>
      <c r="AG786" s="3"/>
      <c r="AH786" s="3"/>
      <c r="AI786" s="3"/>
      <c r="AJ786" s="3"/>
      <c r="AK786" s="3"/>
      <c r="AL786" s="1"/>
      <c r="AM786" s="1"/>
    </row>
    <row r="787" spans="12:39">
      <c r="L787" s="1"/>
      <c r="M787" s="1"/>
      <c r="N787" s="1"/>
      <c r="O787" s="1"/>
      <c r="P787" s="1"/>
      <c r="Q787" s="1"/>
      <c r="R787" s="3"/>
      <c r="S787" s="3"/>
      <c r="T787" s="3"/>
      <c r="U787" s="3"/>
      <c r="V787" s="3"/>
      <c r="W787" s="3"/>
      <c r="X787" s="3"/>
      <c r="Y787" s="3"/>
      <c r="Z787" s="3"/>
      <c r="AA787" s="3"/>
      <c r="AB787" s="3"/>
      <c r="AC787" s="3"/>
      <c r="AD787" s="3"/>
      <c r="AE787" s="3"/>
      <c r="AF787" s="3"/>
      <c r="AG787" s="3"/>
      <c r="AH787" s="3"/>
      <c r="AI787" s="3"/>
      <c r="AJ787" s="3"/>
      <c r="AK787" s="3"/>
      <c r="AL787" s="1"/>
      <c r="AM787" s="1"/>
    </row>
    <row r="788" spans="12:39">
      <c r="L788" s="1"/>
      <c r="M788" s="1"/>
      <c r="N788" s="1"/>
      <c r="O788" s="1"/>
      <c r="P788" s="1"/>
      <c r="Q788" s="1"/>
      <c r="R788" s="3"/>
      <c r="S788" s="3"/>
      <c r="T788" s="3"/>
      <c r="U788" s="3"/>
      <c r="V788" s="3"/>
      <c r="W788" s="3"/>
      <c r="X788" s="3"/>
      <c r="Y788" s="3"/>
      <c r="Z788" s="3"/>
      <c r="AA788" s="3"/>
      <c r="AB788" s="3"/>
      <c r="AC788" s="3"/>
      <c r="AD788" s="3"/>
      <c r="AE788" s="3"/>
      <c r="AF788" s="3"/>
      <c r="AG788" s="3"/>
      <c r="AH788" s="3"/>
      <c r="AI788" s="3"/>
      <c r="AJ788" s="3"/>
      <c r="AK788" s="3"/>
      <c r="AL788" s="1"/>
      <c r="AM788" s="1"/>
    </row>
    <row r="789" spans="12:39">
      <c r="L789" s="1"/>
      <c r="M789" s="1"/>
      <c r="N789" s="1"/>
      <c r="O789" s="1"/>
      <c r="P789" s="1"/>
      <c r="Q789" s="1"/>
      <c r="R789" s="3"/>
      <c r="S789" s="3"/>
      <c r="T789" s="3"/>
      <c r="U789" s="3"/>
      <c r="V789" s="3"/>
      <c r="W789" s="3"/>
      <c r="X789" s="3"/>
      <c r="Y789" s="3"/>
      <c r="Z789" s="3"/>
      <c r="AA789" s="3"/>
      <c r="AB789" s="3"/>
      <c r="AC789" s="3"/>
      <c r="AD789" s="3"/>
      <c r="AE789" s="3"/>
      <c r="AF789" s="3"/>
      <c r="AG789" s="3"/>
      <c r="AH789" s="3"/>
      <c r="AI789" s="3"/>
      <c r="AJ789" s="3"/>
      <c r="AK789" s="3"/>
      <c r="AL789" s="1"/>
      <c r="AM789" s="1"/>
    </row>
    <row r="790" spans="12:39">
      <c r="L790" s="1"/>
      <c r="M790" s="1"/>
      <c r="N790" s="1"/>
      <c r="O790" s="1"/>
      <c r="P790" s="1"/>
      <c r="Q790" s="1"/>
      <c r="R790" s="3"/>
      <c r="S790" s="3"/>
      <c r="T790" s="3"/>
      <c r="U790" s="3"/>
      <c r="V790" s="3"/>
      <c r="W790" s="3"/>
      <c r="X790" s="3"/>
      <c r="Y790" s="3"/>
      <c r="Z790" s="3"/>
      <c r="AA790" s="3"/>
      <c r="AB790" s="3"/>
      <c r="AC790" s="3"/>
      <c r="AD790" s="3"/>
      <c r="AE790" s="3"/>
      <c r="AF790" s="3"/>
      <c r="AG790" s="3"/>
      <c r="AH790" s="3"/>
      <c r="AI790" s="3"/>
      <c r="AJ790" s="3"/>
      <c r="AK790" s="3"/>
      <c r="AL790" s="1"/>
      <c r="AM790" s="1"/>
    </row>
    <row r="791" spans="12:39">
      <c r="L791" s="1"/>
      <c r="M791" s="1"/>
      <c r="N791" s="1"/>
      <c r="O791" s="1"/>
      <c r="P791" s="1"/>
      <c r="Q791" s="1"/>
      <c r="R791" s="3"/>
      <c r="S791" s="3"/>
      <c r="T791" s="3"/>
      <c r="U791" s="3"/>
      <c r="V791" s="3"/>
      <c r="W791" s="3"/>
      <c r="X791" s="3"/>
      <c r="Y791" s="3"/>
      <c r="Z791" s="3"/>
      <c r="AA791" s="3"/>
      <c r="AB791" s="3"/>
      <c r="AC791" s="3"/>
      <c r="AD791" s="3"/>
      <c r="AE791" s="3"/>
      <c r="AF791" s="3"/>
      <c r="AG791" s="3"/>
      <c r="AH791" s="3"/>
      <c r="AI791" s="3"/>
      <c r="AJ791" s="3"/>
      <c r="AK791" s="3"/>
      <c r="AL791" s="1"/>
      <c r="AM791" s="1"/>
    </row>
    <row r="792" spans="12:39">
      <c r="L792" s="1"/>
      <c r="M792" s="1"/>
      <c r="N792" s="1"/>
      <c r="O792" s="1"/>
      <c r="P792" s="1"/>
      <c r="Q792" s="1"/>
      <c r="R792" s="3"/>
      <c r="S792" s="3"/>
      <c r="T792" s="3"/>
      <c r="U792" s="3"/>
      <c r="V792" s="3"/>
      <c r="W792" s="3"/>
      <c r="X792" s="3"/>
      <c r="Y792" s="3"/>
      <c r="Z792" s="3"/>
      <c r="AA792" s="3"/>
      <c r="AB792" s="3"/>
      <c r="AC792" s="3"/>
      <c r="AD792" s="3"/>
      <c r="AE792" s="3"/>
      <c r="AF792" s="3"/>
      <c r="AG792" s="3"/>
      <c r="AH792" s="3"/>
      <c r="AI792" s="3"/>
      <c r="AJ792" s="3"/>
      <c r="AK792" s="3"/>
      <c r="AL792" s="1"/>
      <c r="AM792" s="1"/>
    </row>
    <row r="793" spans="12:39">
      <c r="L793" s="1"/>
      <c r="M793" s="1"/>
      <c r="N793" s="1"/>
      <c r="O793" s="1"/>
      <c r="P793" s="1"/>
      <c r="Q793" s="1"/>
      <c r="R793" s="3"/>
      <c r="S793" s="3"/>
      <c r="T793" s="3"/>
      <c r="U793" s="3"/>
      <c r="V793" s="3"/>
      <c r="W793" s="3"/>
      <c r="X793" s="3"/>
      <c r="Y793" s="3"/>
      <c r="Z793" s="3"/>
      <c r="AA793" s="3"/>
      <c r="AB793" s="3"/>
      <c r="AC793" s="3"/>
      <c r="AD793" s="3"/>
      <c r="AE793" s="3"/>
      <c r="AF793" s="3"/>
      <c r="AG793" s="3"/>
      <c r="AH793" s="3"/>
      <c r="AI793" s="3"/>
      <c r="AJ793" s="3"/>
      <c r="AK793" s="3"/>
      <c r="AL793" s="1"/>
      <c r="AM793" s="1"/>
    </row>
    <row r="794" spans="12:39">
      <c r="L794" s="1"/>
      <c r="M794" s="1"/>
      <c r="N794" s="1"/>
      <c r="O794" s="1"/>
      <c r="P794" s="1"/>
      <c r="Q794" s="1"/>
      <c r="R794" s="3"/>
      <c r="S794" s="3"/>
      <c r="T794" s="3"/>
      <c r="U794" s="3"/>
      <c r="V794" s="3"/>
      <c r="W794" s="3"/>
      <c r="X794" s="3"/>
      <c r="Y794" s="3"/>
      <c r="Z794" s="3"/>
      <c r="AA794" s="3"/>
      <c r="AB794" s="3"/>
      <c r="AC794" s="3"/>
      <c r="AD794" s="3"/>
      <c r="AE794" s="3"/>
      <c r="AF794" s="3"/>
      <c r="AG794" s="3"/>
      <c r="AH794" s="3"/>
      <c r="AI794" s="3"/>
      <c r="AJ794" s="3"/>
      <c r="AK794" s="3"/>
      <c r="AL794" s="1"/>
      <c r="AM794" s="1"/>
    </row>
    <row r="795" spans="12:39">
      <c r="L795" s="1"/>
      <c r="M795" s="1"/>
      <c r="N795" s="1"/>
      <c r="O795" s="1"/>
      <c r="P795" s="1"/>
      <c r="Q795" s="1"/>
      <c r="R795" s="3"/>
      <c r="S795" s="3"/>
      <c r="T795" s="3"/>
      <c r="U795" s="3"/>
      <c r="V795" s="3"/>
      <c r="W795" s="3"/>
      <c r="X795" s="3"/>
      <c r="Y795" s="3"/>
      <c r="Z795" s="3"/>
      <c r="AA795" s="3"/>
      <c r="AB795" s="3"/>
      <c r="AC795" s="3"/>
      <c r="AD795" s="3"/>
      <c r="AE795" s="3"/>
      <c r="AF795" s="3"/>
      <c r="AG795" s="3"/>
      <c r="AH795" s="3"/>
      <c r="AI795" s="3"/>
      <c r="AJ795" s="3"/>
      <c r="AK795" s="3"/>
      <c r="AL795" s="1"/>
      <c r="AM795" s="1"/>
    </row>
    <row r="796" spans="12:39">
      <c r="L796" s="1"/>
      <c r="M796" s="1"/>
      <c r="N796" s="1"/>
      <c r="O796" s="1"/>
      <c r="P796" s="1"/>
      <c r="Q796" s="1"/>
      <c r="R796" s="3"/>
      <c r="S796" s="3"/>
      <c r="T796" s="3"/>
      <c r="U796" s="3"/>
      <c r="V796" s="3"/>
      <c r="W796" s="3"/>
      <c r="X796" s="3"/>
      <c r="Y796" s="3"/>
      <c r="Z796" s="3"/>
      <c r="AA796" s="3"/>
      <c r="AB796" s="3"/>
      <c r="AC796" s="3"/>
      <c r="AD796" s="3"/>
      <c r="AE796" s="3"/>
      <c r="AF796" s="3"/>
      <c r="AG796" s="3"/>
      <c r="AH796" s="3"/>
      <c r="AI796" s="3"/>
      <c r="AJ796" s="3"/>
      <c r="AK796" s="3"/>
      <c r="AL796" s="1"/>
      <c r="AM796" s="1"/>
    </row>
    <row r="797" spans="12:39">
      <c r="L797" s="1"/>
      <c r="M797" s="1"/>
      <c r="N797" s="1"/>
      <c r="O797" s="1"/>
      <c r="P797" s="1"/>
      <c r="Q797" s="1"/>
      <c r="R797" s="3"/>
      <c r="S797" s="3"/>
      <c r="T797" s="3"/>
      <c r="U797" s="3"/>
      <c r="V797" s="3"/>
      <c r="W797" s="3"/>
      <c r="X797" s="3"/>
      <c r="Y797" s="3"/>
      <c r="Z797" s="3"/>
      <c r="AA797" s="3"/>
      <c r="AB797" s="3"/>
      <c r="AC797" s="3"/>
      <c r="AD797" s="3"/>
      <c r="AE797" s="3"/>
      <c r="AF797" s="3"/>
      <c r="AG797" s="3"/>
      <c r="AH797" s="3"/>
      <c r="AI797" s="3"/>
      <c r="AJ797" s="3"/>
      <c r="AK797" s="3"/>
      <c r="AL797" s="1"/>
      <c r="AM797" s="1"/>
    </row>
    <row r="798" spans="12:39">
      <c r="L798" s="1"/>
      <c r="M798" s="1"/>
      <c r="N798" s="1"/>
      <c r="O798" s="1"/>
      <c r="P798" s="1"/>
      <c r="Q798" s="1"/>
      <c r="R798" s="3"/>
      <c r="S798" s="3"/>
      <c r="T798" s="3"/>
      <c r="U798" s="3"/>
      <c r="V798" s="3"/>
      <c r="W798" s="3"/>
      <c r="X798" s="3"/>
      <c r="Y798" s="3"/>
      <c r="Z798" s="3"/>
      <c r="AA798" s="3"/>
      <c r="AB798" s="3"/>
      <c r="AC798" s="3"/>
      <c r="AD798" s="3"/>
      <c r="AE798" s="3"/>
      <c r="AF798" s="3"/>
      <c r="AG798" s="3"/>
      <c r="AH798" s="3"/>
      <c r="AI798" s="3"/>
      <c r="AJ798" s="3"/>
      <c r="AK798" s="3"/>
      <c r="AL798" s="1"/>
      <c r="AM798" s="1"/>
    </row>
    <row r="799" spans="12:39">
      <c r="L799" s="1"/>
      <c r="M799" s="1"/>
      <c r="N799" s="1"/>
      <c r="O799" s="1"/>
      <c r="P799" s="1"/>
      <c r="Q799" s="1"/>
      <c r="R799" s="3"/>
      <c r="S799" s="3"/>
      <c r="T799" s="3"/>
      <c r="U799" s="3"/>
      <c r="V799" s="3"/>
      <c r="W799" s="3"/>
      <c r="X799" s="3"/>
      <c r="Y799" s="3"/>
      <c r="Z799" s="3"/>
      <c r="AA799" s="3"/>
      <c r="AB799" s="3"/>
      <c r="AC799" s="3"/>
      <c r="AD799" s="3"/>
      <c r="AE799" s="3"/>
      <c r="AF799" s="3"/>
      <c r="AG799" s="3"/>
      <c r="AH799" s="3"/>
      <c r="AI799" s="3"/>
      <c r="AJ799" s="3"/>
      <c r="AK799" s="3"/>
      <c r="AL799" s="1"/>
      <c r="AM799" s="1"/>
    </row>
    <row r="800" spans="12:39">
      <c r="L800" s="1"/>
      <c r="M800" s="1"/>
      <c r="N800" s="1"/>
      <c r="O800" s="1"/>
      <c r="P800" s="1"/>
      <c r="Q800" s="1"/>
      <c r="R800" s="3"/>
      <c r="S800" s="3"/>
      <c r="T800" s="3"/>
      <c r="U800" s="3"/>
      <c r="V800" s="3"/>
      <c r="W800" s="3"/>
      <c r="X800" s="3"/>
      <c r="Y800" s="3"/>
      <c r="Z800" s="3"/>
      <c r="AA800" s="3"/>
      <c r="AB800" s="3"/>
      <c r="AC800" s="3"/>
      <c r="AD800" s="3"/>
      <c r="AE800" s="3"/>
      <c r="AF800" s="3"/>
      <c r="AG800" s="3"/>
      <c r="AH800" s="3"/>
      <c r="AI800" s="3"/>
      <c r="AJ800" s="3"/>
      <c r="AK800" s="3"/>
      <c r="AL800" s="1"/>
      <c r="AM800" s="1"/>
    </row>
    <row r="801" spans="12:39">
      <c r="L801" s="1"/>
      <c r="M801" s="1"/>
      <c r="N801" s="1"/>
      <c r="O801" s="1"/>
      <c r="P801" s="1"/>
      <c r="Q801" s="1"/>
      <c r="R801" s="3"/>
      <c r="S801" s="3"/>
      <c r="T801" s="3"/>
      <c r="U801" s="3"/>
      <c r="V801" s="3"/>
      <c r="W801" s="3"/>
      <c r="X801" s="3"/>
      <c r="Y801" s="3"/>
      <c r="Z801" s="3"/>
      <c r="AA801" s="3"/>
      <c r="AB801" s="3"/>
      <c r="AC801" s="3"/>
      <c r="AD801" s="3"/>
      <c r="AE801" s="3"/>
      <c r="AF801" s="3"/>
      <c r="AG801" s="3"/>
      <c r="AH801" s="3"/>
      <c r="AI801" s="3"/>
      <c r="AJ801" s="3"/>
      <c r="AK801" s="3"/>
      <c r="AL801" s="1"/>
      <c r="AM801" s="1"/>
    </row>
    <row r="802" spans="12:39">
      <c r="L802" s="1"/>
      <c r="M802" s="1"/>
      <c r="N802" s="1"/>
      <c r="O802" s="1"/>
      <c r="P802" s="1"/>
      <c r="Q802" s="1"/>
      <c r="R802" s="3"/>
      <c r="S802" s="3"/>
      <c r="T802" s="3"/>
      <c r="U802" s="3"/>
      <c r="V802" s="3"/>
      <c r="W802" s="3"/>
      <c r="X802" s="3"/>
      <c r="Y802" s="3"/>
      <c r="Z802" s="3"/>
      <c r="AA802" s="3"/>
      <c r="AB802" s="3"/>
      <c r="AC802" s="3"/>
      <c r="AD802" s="3"/>
      <c r="AE802" s="3"/>
      <c r="AF802" s="3"/>
      <c r="AG802" s="3"/>
      <c r="AH802" s="3"/>
      <c r="AI802" s="3"/>
      <c r="AJ802" s="3"/>
      <c r="AK802" s="3"/>
      <c r="AL802" s="1"/>
      <c r="AM802" s="1"/>
    </row>
    <row r="803" spans="12:39">
      <c r="L803" s="1"/>
      <c r="M803" s="1"/>
      <c r="N803" s="1"/>
      <c r="O803" s="1"/>
      <c r="P803" s="1"/>
      <c r="Q803" s="1"/>
      <c r="R803" s="3"/>
      <c r="S803" s="3"/>
      <c r="T803" s="3"/>
      <c r="U803" s="3"/>
      <c r="V803" s="3"/>
      <c r="W803" s="3"/>
      <c r="X803" s="3"/>
      <c r="Y803" s="3"/>
      <c r="Z803" s="3"/>
      <c r="AA803" s="3"/>
      <c r="AB803" s="3"/>
      <c r="AC803" s="3"/>
      <c r="AD803" s="3"/>
      <c r="AE803" s="3"/>
      <c r="AF803" s="3"/>
      <c r="AG803" s="3"/>
      <c r="AH803" s="3"/>
      <c r="AI803" s="3"/>
      <c r="AJ803" s="3"/>
      <c r="AK803" s="3"/>
      <c r="AL803" s="1"/>
      <c r="AM803" s="1"/>
    </row>
    <row r="804" spans="12:39">
      <c r="L804" s="1"/>
      <c r="M804" s="1"/>
      <c r="N804" s="1"/>
      <c r="O804" s="1"/>
      <c r="P804" s="1"/>
      <c r="Q804" s="1"/>
      <c r="R804" s="3"/>
      <c r="S804" s="3"/>
      <c r="T804" s="3"/>
      <c r="U804" s="3"/>
      <c r="V804" s="3"/>
      <c r="W804" s="3"/>
      <c r="X804" s="3"/>
      <c r="Y804" s="3"/>
      <c r="Z804" s="3"/>
      <c r="AA804" s="3"/>
      <c r="AB804" s="3"/>
      <c r="AC804" s="3"/>
      <c r="AD804" s="3"/>
      <c r="AE804" s="3"/>
      <c r="AF804" s="3"/>
      <c r="AG804" s="3"/>
      <c r="AH804" s="3"/>
      <c r="AI804" s="3"/>
      <c r="AJ804" s="3"/>
      <c r="AK804" s="3"/>
      <c r="AL804" s="1"/>
      <c r="AM804" s="1"/>
    </row>
    <row r="805" spans="12:39">
      <c r="L805" s="1"/>
      <c r="M805" s="1"/>
      <c r="N805" s="1"/>
      <c r="O805" s="1"/>
      <c r="P805" s="1"/>
      <c r="Q805" s="1"/>
      <c r="R805" s="3"/>
      <c r="S805" s="3"/>
      <c r="T805" s="3"/>
      <c r="U805" s="3"/>
      <c r="V805" s="3"/>
      <c r="W805" s="3"/>
      <c r="X805" s="3"/>
      <c r="Y805" s="3"/>
      <c r="Z805" s="3"/>
      <c r="AA805" s="3"/>
      <c r="AB805" s="3"/>
      <c r="AC805" s="3"/>
      <c r="AD805" s="3"/>
      <c r="AE805" s="3"/>
      <c r="AF805" s="3"/>
      <c r="AG805" s="3"/>
      <c r="AH805" s="3"/>
      <c r="AI805" s="3"/>
      <c r="AJ805" s="3"/>
      <c r="AK805" s="3"/>
      <c r="AL805" s="1"/>
      <c r="AM805" s="1"/>
    </row>
    <row r="806" spans="12:39">
      <c r="L806" s="1"/>
      <c r="M806" s="1"/>
      <c r="N806" s="1"/>
      <c r="O806" s="1"/>
      <c r="P806" s="1"/>
      <c r="Q806" s="1"/>
      <c r="R806" s="3"/>
      <c r="S806" s="3"/>
      <c r="T806" s="3"/>
      <c r="U806" s="3"/>
      <c r="V806" s="3"/>
      <c r="W806" s="3"/>
      <c r="X806" s="3"/>
      <c r="Y806" s="3"/>
      <c r="Z806" s="3"/>
      <c r="AA806" s="3"/>
      <c r="AB806" s="3"/>
      <c r="AC806" s="3"/>
      <c r="AD806" s="3"/>
      <c r="AE806" s="3"/>
      <c r="AF806" s="3"/>
      <c r="AG806" s="3"/>
      <c r="AH806" s="3"/>
      <c r="AI806" s="3"/>
      <c r="AJ806" s="3"/>
      <c r="AK806" s="3"/>
      <c r="AL806" s="1"/>
      <c r="AM806" s="1"/>
    </row>
    <row r="807" spans="12:39">
      <c r="L807" s="1"/>
      <c r="M807" s="1"/>
      <c r="N807" s="1"/>
      <c r="O807" s="1"/>
      <c r="P807" s="1"/>
      <c r="Q807" s="1"/>
      <c r="R807" s="3"/>
      <c r="S807" s="3"/>
      <c r="T807" s="3"/>
      <c r="U807" s="3"/>
      <c r="V807" s="3"/>
      <c r="W807" s="3"/>
      <c r="X807" s="3"/>
      <c r="Y807" s="3"/>
      <c r="Z807" s="3"/>
      <c r="AA807" s="3"/>
      <c r="AB807" s="3"/>
      <c r="AC807" s="3"/>
      <c r="AD807" s="3"/>
      <c r="AE807" s="3"/>
      <c r="AF807" s="3"/>
      <c r="AG807" s="3"/>
      <c r="AH807" s="3"/>
      <c r="AI807" s="3"/>
      <c r="AJ807" s="3"/>
      <c r="AK807" s="3"/>
      <c r="AL807" s="1"/>
      <c r="AM807" s="1"/>
    </row>
    <row r="808" spans="12:39">
      <c r="L808" s="1"/>
      <c r="M808" s="1"/>
      <c r="N808" s="1"/>
      <c r="O808" s="1"/>
      <c r="P808" s="1"/>
      <c r="Q808" s="1"/>
      <c r="R808" s="3"/>
      <c r="S808" s="3"/>
      <c r="T808" s="3"/>
      <c r="U808" s="3"/>
      <c r="V808" s="3"/>
      <c r="W808" s="3"/>
      <c r="X808" s="3"/>
      <c r="Y808" s="3"/>
      <c r="Z808" s="3"/>
      <c r="AA808" s="3"/>
      <c r="AB808" s="3"/>
      <c r="AC808" s="3"/>
      <c r="AD808" s="3"/>
      <c r="AE808" s="3"/>
      <c r="AF808" s="3"/>
      <c r="AG808" s="3"/>
      <c r="AH808" s="3"/>
      <c r="AI808" s="3"/>
      <c r="AJ808" s="3"/>
      <c r="AK808" s="3"/>
      <c r="AL808" s="1"/>
      <c r="AM808" s="1"/>
    </row>
    <row r="809" spans="12:39">
      <c r="L809" s="1"/>
      <c r="M809" s="1"/>
      <c r="N809" s="1"/>
      <c r="O809" s="1"/>
      <c r="P809" s="1"/>
      <c r="Q809" s="1"/>
      <c r="R809" s="3"/>
      <c r="S809" s="3"/>
      <c r="T809" s="3"/>
      <c r="U809" s="3"/>
      <c r="V809" s="3"/>
      <c r="W809" s="3"/>
      <c r="X809" s="3"/>
      <c r="Y809" s="3"/>
      <c r="Z809" s="3"/>
      <c r="AA809" s="3"/>
      <c r="AB809" s="3"/>
      <c r="AC809" s="3"/>
      <c r="AD809" s="3"/>
      <c r="AE809" s="3"/>
      <c r="AF809" s="3"/>
      <c r="AG809" s="3"/>
      <c r="AH809" s="3"/>
      <c r="AI809" s="3"/>
      <c r="AJ809" s="3"/>
      <c r="AK809" s="3"/>
      <c r="AL809" s="1"/>
      <c r="AM809" s="1"/>
    </row>
    <row r="810" spans="12:39">
      <c r="L810" s="1"/>
      <c r="M810" s="1"/>
      <c r="N810" s="1"/>
      <c r="O810" s="1"/>
      <c r="P810" s="1"/>
      <c r="Q810" s="1"/>
      <c r="R810" s="3"/>
      <c r="S810" s="3"/>
      <c r="T810" s="3"/>
      <c r="U810" s="3"/>
      <c r="V810" s="3"/>
      <c r="W810" s="3"/>
      <c r="X810" s="3"/>
      <c r="Y810" s="3"/>
      <c r="Z810" s="3"/>
      <c r="AA810" s="3"/>
      <c r="AB810" s="3"/>
      <c r="AC810" s="3"/>
      <c r="AD810" s="3"/>
      <c r="AE810" s="3"/>
      <c r="AF810" s="3"/>
      <c r="AG810" s="3"/>
      <c r="AH810" s="3"/>
      <c r="AI810" s="3"/>
      <c r="AJ810" s="3"/>
      <c r="AK810" s="3"/>
      <c r="AL810" s="1"/>
      <c r="AM810" s="1"/>
    </row>
    <row r="811" spans="12:39">
      <c r="L811" s="1"/>
      <c r="M811" s="1"/>
      <c r="N811" s="1"/>
      <c r="O811" s="1"/>
      <c r="P811" s="1"/>
      <c r="Q811" s="1"/>
      <c r="R811" s="3"/>
      <c r="S811" s="3"/>
      <c r="T811" s="3"/>
      <c r="U811" s="3"/>
      <c r="V811" s="3"/>
      <c r="W811" s="3"/>
      <c r="X811" s="3"/>
      <c r="Y811" s="3"/>
      <c r="Z811" s="3"/>
      <c r="AA811" s="3"/>
      <c r="AB811" s="3"/>
      <c r="AC811" s="3"/>
      <c r="AD811" s="3"/>
      <c r="AE811" s="3"/>
      <c r="AF811" s="3"/>
      <c r="AG811" s="3"/>
      <c r="AH811" s="3"/>
      <c r="AI811" s="3"/>
      <c r="AJ811" s="3"/>
      <c r="AK811" s="3"/>
      <c r="AL811" s="1"/>
      <c r="AM811" s="1"/>
    </row>
    <row r="812" spans="12:39">
      <c r="L812" s="1"/>
      <c r="M812" s="1"/>
      <c r="N812" s="1"/>
      <c r="O812" s="1"/>
      <c r="P812" s="1"/>
      <c r="Q812" s="1"/>
      <c r="R812" s="3"/>
      <c r="S812" s="3"/>
      <c r="T812" s="3"/>
      <c r="U812" s="3"/>
      <c r="V812" s="3"/>
      <c r="W812" s="3"/>
      <c r="X812" s="3"/>
      <c r="Y812" s="3"/>
      <c r="Z812" s="3"/>
      <c r="AA812" s="3"/>
      <c r="AB812" s="3"/>
      <c r="AC812" s="3"/>
      <c r="AD812" s="3"/>
      <c r="AE812" s="3"/>
      <c r="AF812" s="3"/>
      <c r="AG812" s="3"/>
      <c r="AH812" s="3"/>
      <c r="AI812" s="3"/>
      <c r="AJ812" s="3"/>
      <c r="AK812" s="3"/>
      <c r="AL812" s="1"/>
      <c r="AM812" s="1"/>
    </row>
    <row r="813" spans="12:39">
      <c r="L813" s="1"/>
      <c r="M813" s="1"/>
      <c r="N813" s="1"/>
      <c r="O813" s="1"/>
      <c r="P813" s="1"/>
      <c r="Q813" s="1"/>
      <c r="R813" s="3"/>
      <c r="S813" s="3"/>
      <c r="T813" s="3"/>
      <c r="U813" s="3"/>
      <c r="V813" s="3"/>
      <c r="W813" s="3"/>
      <c r="X813" s="3"/>
      <c r="Y813" s="3"/>
      <c r="Z813" s="3"/>
      <c r="AA813" s="3"/>
      <c r="AB813" s="3"/>
      <c r="AC813" s="3"/>
      <c r="AD813" s="3"/>
      <c r="AE813" s="3"/>
      <c r="AF813" s="3"/>
      <c r="AG813" s="3"/>
      <c r="AH813" s="3"/>
      <c r="AI813" s="3"/>
      <c r="AJ813" s="3"/>
      <c r="AK813" s="3"/>
      <c r="AL813" s="1"/>
      <c r="AM813" s="1"/>
    </row>
    <row r="814" spans="12:39">
      <c r="L814" s="1"/>
      <c r="M814" s="1"/>
      <c r="N814" s="1"/>
      <c r="O814" s="1"/>
      <c r="P814" s="1"/>
      <c r="Q814" s="1"/>
      <c r="R814" s="3"/>
      <c r="S814" s="3"/>
      <c r="T814" s="3"/>
      <c r="U814" s="3"/>
      <c r="V814" s="3"/>
      <c r="W814" s="3"/>
      <c r="X814" s="3"/>
      <c r="Y814" s="3"/>
      <c r="Z814" s="3"/>
      <c r="AA814" s="3"/>
      <c r="AB814" s="3"/>
      <c r="AC814" s="3"/>
      <c r="AD814" s="3"/>
      <c r="AE814" s="3"/>
      <c r="AF814" s="3"/>
      <c r="AG814" s="3"/>
      <c r="AH814" s="3"/>
      <c r="AI814" s="3"/>
      <c r="AJ814" s="3"/>
      <c r="AK814" s="3"/>
      <c r="AL814" s="1"/>
      <c r="AM814" s="1"/>
    </row>
    <row r="815" spans="12:39">
      <c r="L815" s="1"/>
      <c r="M815" s="1"/>
      <c r="N815" s="1"/>
      <c r="O815" s="1"/>
      <c r="P815" s="1"/>
      <c r="Q815" s="1"/>
      <c r="R815" s="3"/>
      <c r="S815" s="3"/>
      <c r="T815" s="3"/>
      <c r="U815" s="3"/>
      <c r="V815" s="3"/>
      <c r="W815" s="3"/>
      <c r="X815" s="3"/>
      <c r="Y815" s="3"/>
      <c r="Z815" s="3"/>
      <c r="AA815" s="3"/>
      <c r="AB815" s="3"/>
      <c r="AC815" s="3"/>
      <c r="AD815" s="3"/>
      <c r="AE815" s="3"/>
      <c r="AF815" s="3"/>
      <c r="AG815" s="3"/>
      <c r="AH815" s="3"/>
      <c r="AI815" s="3"/>
      <c r="AJ815" s="3"/>
      <c r="AK815" s="3"/>
      <c r="AL815" s="1"/>
      <c r="AM815" s="1"/>
    </row>
    <row r="816" spans="12:39">
      <c r="L816" s="1"/>
      <c r="M816" s="1"/>
      <c r="N816" s="1"/>
      <c r="O816" s="1"/>
      <c r="P816" s="1"/>
      <c r="Q816" s="1"/>
      <c r="R816" s="3"/>
      <c r="S816" s="3"/>
      <c r="T816" s="3"/>
      <c r="U816" s="3"/>
      <c r="V816" s="3"/>
      <c r="W816" s="3"/>
      <c r="X816" s="3"/>
      <c r="Y816" s="3"/>
      <c r="Z816" s="3"/>
      <c r="AA816" s="3"/>
      <c r="AB816" s="3"/>
      <c r="AC816" s="3"/>
      <c r="AD816" s="3"/>
      <c r="AE816" s="3"/>
      <c r="AF816" s="3"/>
      <c r="AG816" s="3"/>
      <c r="AH816" s="3"/>
      <c r="AI816" s="3"/>
      <c r="AJ816" s="3"/>
      <c r="AK816" s="3"/>
      <c r="AL816" s="1"/>
      <c r="AM816" s="1"/>
    </row>
    <row r="817" spans="12:39">
      <c r="L817" s="1"/>
      <c r="M817" s="1"/>
      <c r="N817" s="1"/>
      <c r="O817" s="1"/>
      <c r="P817" s="1"/>
      <c r="Q817" s="1"/>
      <c r="R817" s="3"/>
      <c r="S817" s="3"/>
      <c r="T817" s="3"/>
      <c r="U817" s="3"/>
      <c r="V817" s="3"/>
      <c r="W817" s="3"/>
      <c r="X817" s="3"/>
      <c r="Y817" s="3"/>
      <c r="Z817" s="3"/>
      <c r="AA817" s="3"/>
      <c r="AB817" s="3"/>
      <c r="AC817" s="3"/>
      <c r="AD817" s="3"/>
      <c r="AE817" s="3"/>
      <c r="AF817" s="3"/>
      <c r="AG817" s="3"/>
      <c r="AH817" s="3"/>
      <c r="AI817" s="3"/>
      <c r="AJ817" s="3"/>
      <c r="AK817" s="3"/>
      <c r="AL817" s="1"/>
      <c r="AM817" s="1"/>
    </row>
    <row r="818" spans="12:39">
      <c r="L818" s="1"/>
      <c r="M818" s="1"/>
      <c r="N818" s="1"/>
      <c r="O818" s="1"/>
      <c r="P818" s="1"/>
      <c r="Q818" s="1"/>
      <c r="R818" s="3"/>
      <c r="S818" s="3"/>
      <c r="T818" s="3"/>
      <c r="U818" s="3"/>
      <c r="V818" s="3"/>
      <c r="W818" s="3"/>
      <c r="X818" s="3"/>
      <c r="Y818" s="3"/>
      <c r="Z818" s="3"/>
      <c r="AA818" s="3"/>
      <c r="AB818" s="3"/>
      <c r="AC818" s="3"/>
      <c r="AD818" s="3"/>
      <c r="AE818" s="3"/>
      <c r="AF818" s="3"/>
      <c r="AG818" s="3"/>
      <c r="AH818" s="3"/>
      <c r="AI818" s="3"/>
      <c r="AJ818" s="3"/>
      <c r="AK818" s="3"/>
      <c r="AL818" s="1"/>
      <c r="AM818" s="1"/>
    </row>
    <row r="819" spans="12:39">
      <c r="L819" s="1"/>
      <c r="M819" s="1"/>
      <c r="N819" s="1"/>
      <c r="O819" s="1"/>
      <c r="P819" s="1"/>
      <c r="Q819" s="1"/>
      <c r="R819" s="3"/>
      <c r="S819" s="3"/>
      <c r="T819" s="3"/>
      <c r="U819" s="3"/>
      <c r="V819" s="3"/>
      <c r="W819" s="3"/>
      <c r="X819" s="3"/>
      <c r="Y819" s="3"/>
      <c r="Z819" s="3"/>
      <c r="AA819" s="3"/>
      <c r="AB819" s="3"/>
      <c r="AC819" s="3"/>
      <c r="AD819" s="3"/>
      <c r="AE819" s="3"/>
      <c r="AF819" s="3"/>
      <c r="AG819" s="3"/>
      <c r="AH819" s="3"/>
      <c r="AI819" s="3"/>
      <c r="AJ819" s="3"/>
      <c r="AK819" s="3"/>
      <c r="AL819" s="1"/>
      <c r="AM819" s="1"/>
    </row>
    <row r="820" spans="12:39">
      <c r="L820" s="1"/>
      <c r="M820" s="1"/>
      <c r="N820" s="1"/>
      <c r="O820" s="1"/>
      <c r="P820" s="1"/>
      <c r="Q820" s="1"/>
      <c r="R820" s="3"/>
      <c r="S820" s="3"/>
      <c r="T820" s="3"/>
      <c r="U820" s="3"/>
      <c r="V820" s="3"/>
      <c r="W820" s="3"/>
      <c r="X820" s="3"/>
      <c r="Y820" s="3"/>
      <c r="Z820" s="3"/>
      <c r="AA820" s="3"/>
      <c r="AB820" s="3"/>
      <c r="AC820" s="3"/>
      <c r="AD820" s="3"/>
      <c r="AE820" s="3"/>
      <c r="AF820" s="3"/>
      <c r="AG820" s="3"/>
      <c r="AH820" s="3"/>
      <c r="AI820" s="3"/>
      <c r="AJ820" s="3"/>
      <c r="AK820" s="3"/>
      <c r="AL820" s="1"/>
      <c r="AM820" s="1"/>
    </row>
    <row r="821" spans="12:39">
      <c r="L821" s="1"/>
      <c r="M821" s="1"/>
      <c r="N821" s="1"/>
      <c r="O821" s="1"/>
      <c r="P821" s="1"/>
      <c r="Q821" s="1"/>
      <c r="R821" s="3"/>
      <c r="S821" s="3"/>
      <c r="T821" s="3"/>
      <c r="U821" s="3"/>
      <c r="V821" s="3"/>
      <c r="W821" s="3"/>
      <c r="X821" s="3"/>
      <c r="Y821" s="3"/>
      <c r="Z821" s="3"/>
      <c r="AA821" s="3"/>
      <c r="AB821" s="3"/>
      <c r="AC821" s="3"/>
      <c r="AD821" s="3"/>
      <c r="AE821" s="3"/>
      <c r="AF821" s="3"/>
      <c r="AG821" s="3"/>
      <c r="AH821" s="3"/>
      <c r="AI821" s="3"/>
      <c r="AJ821" s="3"/>
      <c r="AK821" s="3"/>
      <c r="AL821" s="1"/>
      <c r="AM821" s="1"/>
    </row>
    <row r="822" spans="12:39">
      <c r="L822" s="1"/>
      <c r="M822" s="1"/>
      <c r="N822" s="1"/>
      <c r="O822" s="1"/>
      <c r="P822" s="1"/>
      <c r="Q822" s="1"/>
      <c r="R822" s="3"/>
      <c r="S822" s="3"/>
      <c r="T822" s="3"/>
      <c r="U822" s="3"/>
      <c r="V822" s="3"/>
      <c r="W822" s="3"/>
      <c r="X822" s="3"/>
      <c r="Y822" s="3"/>
      <c r="Z822" s="3"/>
      <c r="AA822" s="3"/>
      <c r="AB822" s="3"/>
      <c r="AC822" s="3"/>
      <c r="AD822" s="3"/>
      <c r="AE822" s="3"/>
      <c r="AF822" s="3"/>
      <c r="AG822" s="3"/>
      <c r="AH822" s="3"/>
      <c r="AI822" s="3"/>
      <c r="AJ822" s="3"/>
      <c r="AK822" s="3"/>
      <c r="AL822" s="1"/>
      <c r="AM822" s="1"/>
    </row>
    <row r="823" spans="12:39">
      <c r="L823" s="1"/>
      <c r="M823" s="1"/>
      <c r="N823" s="1"/>
      <c r="O823" s="1"/>
      <c r="P823" s="1"/>
      <c r="Q823" s="1"/>
      <c r="R823" s="3"/>
      <c r="S823" s="3"/>
      <c r="T823" s="3"/>
      <c r="U823" s="3"/>
      <c r="V823" s="3"/>
      <c r="W823" s="3"/>
      <c r="X823" s="3"/>
      <c r="Y823" s="3"/>
      <c r="Z823" s="3"/>
      <c r="AA823" s="3"/>
      <c r="AB823" s="3"/>
      <c r="AC823" s="3"/>
      <c r="AD823" s="3"/>
      <c r="AE823" s="3"/>
      <c r="AF823" s="3"/>
      <c r="AG823" s="3"/>
      <c r="AH823" s="3"/>
      <c r="AI823" s="3"/>
      <c r="AJ823" s="3"/>
      <c r="AK823" s="3"/>
      <c r="AL823" s="1"/>
      <c r="AM823" s="1"/>
    </row>
    <row r="824" spans="12:39">
      <c r="L824" s="1"/>
      <c r="M824" s="1"/>
      <c r="N824" s="1"/>
      <c r="O824" s="1"/>
      <c r="P824" s="1"/>
      <c r="Q824" s="1"/>
      <c r="R824" s="3"/>
      <c r="S824" s="3"/>
      <c r="T824" s="3"/>
      <c r="U824" s="3"/>
      <c r="V824" s="3"/>
      <c r="W824" s="3"/>
      <c r="X824" s="3"/>
      <c r="Y824" s="3"/>
      <c r="Z824" s="3"/>
      <c r="AA824" s="3"/>
      <c r="AB824" s="3"/>
      <c r="AC824" s="3"/>
      <c r="AD824" s="3"/>
      <c r="AE824" s="3"/>
      <c r="AF824" s="3"/>
      <c r="AG824" s="3"/>
      <c r="AH824" s="3"/>
      <c r="AI824" s="3"/>
      <c r="AJ824" s="3"/>
      <c r="AK824" s="3"/>
      <c r="AL824" s="1"/>
      <c r="AM824" s="1"/>
    </row>
    <row r="825" spans="12:39">
      <c r="L825" s="1"/>
      <c r="M825" s="1"/>
      <c r="N825" s="1"/>
      <c r="O825" s="1"/>
      <c r="P825" s="1"/>
      <c r="Q825" s="1"/>
      <c r="R825" s="3"/>
      <c r="S825" s="3"/>
      <c r="T825" s="3"/>
      <c r="U825" s="3"/>
      <c r="V825" s="3"/>
      <c r="W825" s="3"/>
      <c r="X825" s="3"/>
      <c r="Y825" s="3"/>
      <c r="Z825" s="3"/>
      <c r="AA825" s="3"/>
      <c r="AB825" s="3"/>
      <c r="AC825" s="3"/>
      <c r="AD825" s="3"/>
      <c r="AE825" s="3"/>
      <c r="AF825" s="3"/>
      <c r="AG825" s="3"/>
      <c r="AH825" s="3"/>
      <c r="AI825" s="3"/>
      <c r="AJ825" s="3"/>
      <c r="AK825" s="3"/>
      <c r="AL825" s="1"/>
      <c r="AM825" s="1"/>
    </row>
    <row r="826" spans="12:39">
      <c r="L826" s="1"/>
      <c r="M826" s="1"/>
      <c r="N826" s="1"/>
      <c r="O826" s="1"/>
      <c r="P826" s="1"/>
      <c r="Q826" s="1"/>
      <c r="R826" s="3"/>
      <c r="S826" s="3"/>
      <c r="T826" s="3"/>
      <c r="U826" s="3"/>
      <c r="V826" s="3"/>
      <c r="W826" s="3"/>
      <c r="X826" s="3"/>
      <c r="Y826" s="3"/>
      <c r="Z826" s="3"/>
      <c r="AA826" s="3"/>
      <c r="AB826" s="3"/>
      <c r="AC826" s="3"/>
      <c r="AD826" s="3"/>
      <c r="AE826" s="3"/>
      <c r="AF826" s="3"/>
      <c r="AG826" s="3"/>
      <c r="AH826" s="3"/>
      <c r="AI826" s="3"/>
      <c r="AJ826" s="3"/>
      <c r="AK826" s="3"/>
      <c r="AL826" s="1"/>
      <c r="AM826" s="1"/>
    </row>
    <row r="827" spans="12:39">
      <c r="L827" s="1"/>
      <c r="M827" s="1"/>
      <c r="N827" s="1"/>
      <c r="O827" s="1"/>
      <c r="P827" s="1"/>
      <c r="Q827" s="1"/>
      <c r="R827" s="3"/>
      <c r="S827" s="3"/>
      <c r="T827" s="3"/>
      <c r="U827" s="3"/>
      <c r="V827" s="3"/>
      <c r="W827" s="3"/>
      <c r="X827" s="3"/>
      <c r="Y827" s="3"/>
      <c r="Z827" s="3"/>
      <c r="AA827" s="3"/>
      <c r="AB827" s="3"/>
      <c r="AC827" s="3"/>
      <c r="AD827" s="3"/>
      <c r="AE827" s="3"/>
      <c r="AF827" s="3"/>
      <c r="AG827" s="3"/>
      <c r="AH827" s="3"/>
      <c r="AI827" s="3"/>
      <c r="AJ827" s="3"/>
      <c r="AK827" s="3"/>
      <c r="AL827" s="1"/>
      <c r="AM827" s="1"/>
    </row>
    <row r="828" spans="12:39">
      <c r="L828" s="1"/>
      <c r="M828" s="1"/>
      <c r="N828" s="1"/>
      <c r="O828" s="1"/>
      <c r="P828" s="1"/>
      <c r="Q828" s="1"/>
      <c r="R828" s="3"/>
      <c r="S828" s="3"/>
      <c r="T828" s="3"/>
      <c r="U828" s="3"/>
      <c r="V828" s="3"/>
      <c r="W828" s="3"/>
      <c r="X828" s="3"/>
      <c r="Y828" s="3"/>
      <c r="Z828" s="3"/>
      <c r="AA828" s="3"/>
      <c r="AB828" s="3"/>
      <c r="AC828" s="3"/>
      <c r="AD828" s="3"/>
      <c r="AE828" s="3"/>
      <c r="AF828" s="3"/>
      <c r="AG828" s="3"/>
      <c r="AH828" s="3"/>
      <c r="AI828" s="3"/>
      <c r="AJ828" s="3"/>
      <c r="AK828" s="3"/>
      <c r="AL828" s="1"/>
      <c r="AM828" s="1"/>
    </row>
    <row r="829" spans="12:39">
      <c r="L829" s="1"/>
      <c r="M829" s="1"/>
      <c r="N829" s="1"/>
      <c r="O829" s="1"/>
      <c r="P829" s="1"/>
      <c r="Q829" s="1"/>
      <c r="R829" s="3"/>
      <c r="S829" s="3"/>
      <c r="T829" s="3"/>
      <c r="U829" s="3"/>
      <c r="V829" s="3"/>
      <c r="W829" s="3"/>
      <c r="X829" s="3"/>
      <c r="Y829" s="3"/>
      <c r="Z829" s="3"/>
      <c r="AA829" s="3"/>
      <c r="AB829" s="3"/>
      <c r="AC829" s="3"/>
      <c r="AD829" s="3"/>
      <c r="AE829" s="3"/>
      <c r="AF829" s="3"/>
      <c r="AG829" s="3"/>
      <c r="AH829" s="3"/>
      <c r="AI829" s="3"/>
      <c r="AJ829" s="3"/>
      <c r="AK829" s="3"/>
      <c r="AL829" s="1"/>
      <c r="AM829" s="1"/>
    </row>
    <row r="830" spans="12:39">
      <c r="L830" s="1"/>
      <c r="M830" s="1"/>
      <c r="N830" s="1"/>
      <c r="O830" s="1"/>
      <c r="P830" s="1"/>
      <c r="Q830" s="1"/>
      <c r="R830" s="3"/>
      <c r="S830" s="3"/>
      <c r="T830" s="3"/>
      <c r="U830" s="3"/>
      <c r="V830" s="3"/>
      <c r="W830" s="3"/>
      <c r="X830" s="3"/>
      <c r="Y830" s="3"/>
      <c r="Z830" s="3"/>
      <c r="AA830" s="3"/>
      <c r="AB830" s="3"/>
      <c r="AC830" s="3"/>
      <c r="AD830" s="3"/>
      <c r="AE830" s="3"/>
      <c r="AF830" s="3"/>
      <c r="AG830" s="3"/>
      <c r="AH830" s="3"/>
      <c r="AI830" s="3"/>
      <c r="AJ830" s="3"/>
      <c r="AK830" s="3"/>
      <c r="AL830" s="1"/>
      <c r="AM830" s="1"/>
    </row>
    <row r="831" spans="12:39">
      <c r="L831" s="1"/>
      <c r="M831" s="1"/>
      <c r="N831" s="1"/>
      <c r="O831" s="1"/>
      <c r="P831" s="1"/>
      <c r="Q831" s="1"/>
      <c r="R831" s="3"/>
      <c r="S831" s="3"/>
      <c r="T831" s="3"/>
      <c r="U831" s="3"/>
      <c r="V831" s="3"/>
      <c r="W831" s="3"/>
      <c r="X831" s="3"/>
      <c r="Y831" s="3"/>
      <c r="Z831" s="3"/>
      <c r="AA831" s="3"/>
      <c r="AB831" s="3"/>
      <c r="AC831" s="3"/>
      <c r="AD831" s="3"/>
      <c r="AE831" s="3"/>
      <c r="AF831" s="3"/>
      <c r="AG831" s="3"/>
      <c r="AH831" s="3"/>
      <c r="AI831" s="3"/>
      <c r="AJ831" s="3"/>
      <c r="AK831" s="3"/>
      <c r="AL831" s="1"/>
      <c r="AM831" s="1"/>
    </row>
    <row r="832" spans="12:39">
      <c r="L832" s="1"/>
      <c r="M832" s="1"/>
      <c r="N832" s="1"/>
      <c r="O832" s="1"/>
      <c r="P832" s="1"/>
      <c r="Q832" s="1"/>
      <c r="R832" s="3"/>
      <c r="S832" s="3"/>
      <c r="T832" s="3"/>
      <c r="U832" s="3"/>
      <c r="V832" s="3"/>
      <c r="W832" s="3"/>
      <c r="X832" s="3"/>
      <c r="Y832" s="3"/>
      <c r="Z832" s="3"/>
      <c r="AA832" s="3"/>
      <c r="AB832" s="3"/>
      <c r="AC832" s="3"/>
      <c r="AD832" s="3"/>
      <c r="AE832" s="3"/>
      <c r="AF832" s="3"/>
      <c r="AG832" s="3"/>
      <c r="AH832" s="3"/>
      <c r="AI832" s="3"/>
      <c r="AJ832" s="3"/>
      <c r="AK832" s="3"/>
      <c r="AL832" s="1"/>
      <c r="AM832" s="1"/>
    </row>
    <row r="833" spans="12:39">
      <c r="L833" s="1"/>
      <c r="M833" s="1"/>
      <c r="N833" s="1"/>
      <c r="O833" s="1"/>
      <c r="P833" s="1"/>
      <c r="Q833" s="1"/>
      <c r="R833" s="3"/>
      <c r="S833" s="3"/>
      <c r="T833" s="3"/>
      <c r="U833" s="3"/>
      <c r="V833" s="3"/>
      <c r="W833" s="3"/>
      <c r="X833" s="3"/>
      <c r="Y833" s="3"/>
      <c r="Z833" s="3"/>
      <c r="AA833" s="3"/>
      <c r="AB833" s="3"/>
      <c r="AC833" s="3"/>
      <c r="AD833" s="3"/>
      <c r="AE833" s="3"/>
      <c r="AF833" s="3"/>
      <c r="AG833" s="3"/>
      <c r="AH833" s="3"/>
      <c r="AI833" s="3"/>
      <c r="AJ833" s="3"/>
      <c r="AK833" s="3"/>
      <c r="AL833" s="1"/>
      <c r="AM833" s="1"/>
    </row>
    <row r="834" spans="12:39">
      <c r="L834" s="1"/>
      <c r="M834" s="1"/>
      <c r="N834" s="1"/>
      <c r="O834" s="1"/>
      <c r="P834" s="1"/>
      <c r="Q834" s="1"/>
      <c r="R834" s="3"/>
      <c r="S834" s="3"/>
      <c r="T834" s="3"/>
      <c r="U834" s="3"/>
      <c r="V834" s="3"/>
      <c r="W834" s="3"/>
      <c r="X834" s="3"/>
      <c r="Y834" s="3"/>
      <c r="Z834" s="3"/>
      <c r="AA834" s="3"/>
      <c r="AB834" s="3"/>
      <c r="AC834" s="3"/>
      <c r="AD834" s="3"/>
      <c r="AE834" s="3"/>
      <c r="AF834" s="3"/>
      <c r="AG834" s="3"/>
      <c r="AH834" s="3"/>
      <c r="AI834" s="3"/>
      <c r="AJ834" s="3"/>
      <c r="AK834" s="3"/>
      <c r="AL834" s="1"/>
      <c r="AM834" s="1"/>
    </row>
    <row r="835" spans="12:39">
      <c r="L835" s="1"/>
      <c r="M835" s="1"/>
      <c r="N835" s="1"/>
      <c r="O835" s="1"/>
      <c r="P835" s="1"/>
      <c r="Q835" s="1"/>
      <c r="R835" s="3"/>
      <c r="S835" s="3"/>
      <c r="T835" s="3"/>
      <c r="U835" s="3"/>
      <c r="V835" s="3"/>
      <c r="W835" s="3"/>
      <c r="X835" s="3"/>
      <c r="Y835" s="3"/>
      <c r="Z835" s="3"/>
      <c r="AA835" s="3"/>
      <c r="AB835" s="3"/>
      <c r="AC835" s="3"/>
      <c r="AD835" s="3"/>
      <c r="AE835" s="3"/>
      <c r="AF835" s="3"/>
      <c r="AG835" s="3"/>
      <c r="AH835" s="3"/>
      <c r="AI835" s="3"/>
      <c r="AJ835" s="3"/>
      <c r="AK835" s="3"/>
      <c r="AL835" s="1"/>
      <c r="AM835" s="1"/>
    </row>
    <row r="836" spans="12:39">
      <c r="L836" s="1"/>
      <c r="M836" s="1"/>
      <c r="N836" s="1"/>
      <c r="O836" s="1"/>
      <c r="P836" s="1"/>
      <c r="Q836" s="1"/>
      <c r="R836" s="3"/>
      <c r="S836" s="3"/>
      <c r="T836" s="3"/>
      <c r="U836" s="3"/>
      <c r="V836" s="3"/>
      <c r="W836" s="3"/>
      <c r="X836" s="3"/>
      <c r="Y836" s="3"/>
      <c r="Z836" s="3"/>
      <c r="AA836" s="3"/>
      <c r="AB836" s="3"/>
      <c r="AC836" s="3"/>
      <c r="AD836" s="3"/>
      <c r="AE836" s="3"/>
      <c r="AF836" s="3"/>
      <c r="AG836" s="3"/>
      <c r="AH836" s="3"/>
      <c r="AI836" s="3"/>
      <c r="AJ836" s="3"/>
      <c r="AK836" s="3"/>
      <c r="AL836" s="1"/>
      <c r="AM836" s="1"/>
    </row>
    <row r="837" spans="12:39">
      <c r="L837" s="1"/>
      <c r="M837" s="1"/>
      <c r="N837" s="1"/>
      <c r="O837" s="1"/>
      <c r="P837" s="1"/>
      <c r="Q837" s="1"/>
      <c r="R837" s="3"/>
      <c r="S837" s="3"/>
      <c r="T837" s="3"/>
      <c r="U837" s="3"/>
      <c r="V837" s="3"/>
      <c r="W837" s="3"/>
      <c r="X837" s="3"/>
      <c r="Y837" s="3"/>
      <c r="Z837" s="3"/>
      <c r="AA837" s="3"/>
      <c r="AB837" s="3"/>
      <c r="AC837" s="3"/>
      <c r="AD837" s="3"/>
      <c r="AE837" s="3"/>
      <c r="AF837" s="3"/>
      <c r="AG837" s="3"/>
      <c r="AH837" s="3"/>
      <c r="AI837" s="3"/>
      <c r="AJ837" s="3"/>
      <c r="AK837" s="3"/>
      <c r="AL837" s="1"/>
      <c r="AM837" s="1"/>
    </row>
    <row r="838" spans="12:39">
      <c r="L838" s="1"/>
      <c r="M838" s="1"/>
      <c r="N838" s="1"/>
      <c r="O838" s="1"/>
      <c r="P838" s="1"/>
      <c r="Q838" s="1"/>
      <c r="R838" s="3"/>
      <c r="S838" s="3"/>
      <c r="T838" s="3"/>
      <c r="U838" s="3"/>
      <c r="V838" s="3"/>
      <c r="W838" s="3"/>
      <c r="X838" s="3"/>
      <c r="Y838" s="3"/>
      <c r="Z838" s="3"/>
      <c r="AA838" s="3"/>
      <c r="AB838" s="3"/>
      <c r="AC838" s="3"/>
      <c r="AD838" s="3"/>
      <c r="AE838" s="3"/>
      <c r="AF838" s="3"/>
      <c r="AG838" s="3"/>
      <c r="AH838" s="3"/>
      <c r="AI838" s="3"/>
      <c r="AJ838" s="3"/>
      <c r="AK838" s="3"/>
      <c r="AL838" s="1"/>
      <c r="AM838" s="1"/>
    </row>
    <row r="839" spans="12:39">
      <c r="L839" s="1"/>
      <c r="M839" s="1"/>
      <c r="N839" s="1"/>
      <c r="O839" s="1"/>
      <c r="P839" s="1"/>
      <c r="Q839" s="1"/>
      <c r="R839" s="3"/>
      <c r="S839" s="3"/>
      <c r="T839" s="3"/>
      <c r="U839" s="3"/>
      <c r="V839" s="3"/>
      <c r="W839" s="3"/>
      <c r="X839" s="3"/>
      <c r="Y839" s="3"/>
      <c r="Z839" s="3"/>
      <c r="AA839" s="3"/>
      <c r="AB839" s="3"/>
      <c r="AC839" s="3"/>
      <c r="AD839" s="3"/>
      <c r="AE839" s="3"/>
      <c r="AF839" s="3"/>
      <c r="AG839" s="3"/>
      <c r="AH839" s="3"/>
      <c r="AI839" s="3"/>
      <c r="AJ839" s="3"/>
      <c r="AK839" s="3"/>
      <c r="AL839" s="1"/>
      <c r="AM839" s="1"/>
    </row>
    <row r="840" spans="12:39">
      <c r="L840" s="1"/>
      <c r="M840" s="1"/>
      <c r="N840" s="1"/>
      <c r="O840" s="1"/>
      <c r="P840" s="1"/>
      <c r="Q840" s="1"/>
      <c r="R840" s="3"/>
      <c r="S840" s="3"/>
      <c r="T840" s="3"/>
      <c r="U840" s="3"/>
      <c r="V840" s="3"/>
      <c r="W840" s="3"/>
      <c r="X840" s="3"/>
      <c r="Y840" s="3"/>
      <c r="Z840" s="3"/>
      <c r="AA840" s="3"/>
      <c r="AB840" s="3"/>
      <c r="AC840" s="3"/>
      <c r="AD840" s="3"/>
      <c r="AE840" s="3"/>
      <c r="AF840" s="3"/>
      <c r="AG840" s="3"/>
      <c r="AH840" s="3"/>
      <c r="AI840" s="3"/>
      <c r="AJ840" s="3"/>
      <c r="AK840" s="3"/>
      <c r="AL840" s="1"/>
      <c r="AM840" s="1"/>
    </row>
    <row r="841" spans="12:39">
      <c r="L841" s="1"/>
      <c r="M841" s="1"/>
      <c r="N841" s="1"/>
      <c r="O841" s="1"/>
      <c r="P841" s="1"/>
      <c r="Q841" s="1"/>
      <c r="R841" s="3"/>
      <c r="S841" s="3"/>
      <c r="T841" s="3"/>
      <c r="U841" s="3"/>
      <c r="V841" s="3"/>
      <c r="W841" s="3"/>
      <c r="X841" s="3"/>
      <c r="Y841" s="3"/>
      <c r="Z841" s="3"/>
      <c r="AA841" s="3"/>
      <c r="AB841" s="3"/>
      <c r="AC841" s="3"/>
      <c r="AD841" s="3"/>
      <c r="AE841" s="3"/>
      <c r="AF841" s="3"/>
      <c r="AG841" s="3"/>
      <c r="AH841" s="3"/>
      <c r="AI841" s="3"/>
      <c r="AJ841" s="3"/>
      <c r="AK841" s="3"/>
      <c r="AL841" s="1"/>
      <c r="AM841" s="1"/>
    </row>
    <row r="842" spans="12:39">
      <c r="L842" s="1"/>
      <c r="M842" s="1"/>
      <c r="N842" s="1"/>
      <c r="O842" s="1"/>
      <c r="P842" s="1"/>
      <c r="Q842" s="1"/>
      <c r="R842" s="3"/>
      <c r="S842" s="3"/>
      <c r="T842" s="3"/>
      <c r="U842" s="3"/>
      <c r="V842" s="3"/>
      <c r="W842" s="3"/>
      <c r="X842" s="3"/>
      <c r="Y842" s="3"/>
      <c r="Z842" s="3"/>
      <c r="AA842" s="3"/>
      <c r="AB842" s="3"/>
      <c r="AC842" s="3"/>
      <c r="AD842" s="3"/>
      <c r="AE842" s="3"/>
      <c r="AF842" s="3"/>
      <c r="AG842" s="3"/>
      <c r="AH842" s="3"/>
      <c r="AI842" s="3"/>
      <c r="AJ842" s="3"/>
      <c r="AK842" s="3"/>
      <c r="AL842" s="1"/>
      <c r="AM842" s="1"/>
    </row>
    <row r="843" spans="12:39">
      <c r="L843" s="1"/>
      <c r="M843" s="1"/>
      <c r="N843" s="1"/>
      <c r="O843" s="1"/>
      <c r="P843" s="1"/>
      <c r="Q843" s="1"/>
      <c r="R843" s="3"/>
      <c r="S843" s="3"/>
      <c r="T843" s="3"/>
      <c r="U843" s="3"/>
      <c r="V843" s="3"/>
      <c r="W843" s="3"/>
      <c r="X843" s="3"/>
      <c r="Y843" s="3"/>
      <c r="Z843" s="3"/>
      <c r="AA843" s="3"/>
      <c r="AB843" s="3"/>
      <c r="AC843" s="3"/>
      <c r="AD843" s="3"/>
      <c r="AE843" s="3"/>
      <c r="AF843" s="3"/>
      <c r="AG843" s="3"/>
      <c r="AH843" s="3"/>
      <c r="AI843" s="3"/>
      <c r="AJ843" s="3"/>
      <c r="AK843" s="3"/>
      <c r="AL843" s="1"/>
      <c r="AM843" s="1"/>
    </row>
    <row r="844" spans="12:39">
      <c r="L844" s="1"/>
      <c r="M844" s="1"/>
      <c r="N844" s="1"/>
      <c r="O844" s="1"/>
      <c r="P844" s="1"/>
      <c r="Q844" s="1"/>
      <c r="R844" s="3"/>
      <c r="S844" s="3"/>
      <c r="T844" s="3"/>
      <c r="U844" s="3"/>
      <c r="V844" s="3"/>
      <c r="W844" s="3"/>
      <c r="X844" s="3"/>
      <c r="Y844" s="3"/>
      <c r="Z844" s="3"/>
      <c r="AA844" s="3"/>
      <c r="AB844" s="3"/>
      <c r="AC844" s="3"/>
      <c r="AD844" s="3"/>
      <c r="AE844" s="3"/>
      <c r="AF844" s="3"/>
      <c r="AG844" s="3"/>
      <c r="AH844" s="3"/>
      <c r="AI844" s="3"/>
      <c r="AJ844" s="3"/>
      <c r="AK844" s="3"/>
      <c r="AL844" s="1"/>
      <c r="AM844" s="1"/>
    </row>
    <row r="845" spans="12:39">
      <c r="L845" s="1"/>
      <c r="M845" s="1"/>
      <c r="N845" s="1"/>
      <c r="O845" s="1"/>
      <c r="P845" s="1"/>
      <c r="Q845" s="1"/>
      <c r="R845" s="3"/>
      <c r="S845" s="3"/>
      <c r="T845" s="3"/>
      <c r="U845" s="3"/>
      <c r="V845" s="3"/>
      <c r="W845" s="3"/>
      <c r="X845" s="3"/>
      <c r="Y845" s="3"/>
      <c r="Z845" s="3"/>
      <c r="AA845" s="3"/>
      <c r="AB845" s="3"/>
      <c r="AC845" s="3"/>
      <c r="AD845" s="3"/>
      <c r="AE845" s="3"/>
      <c r="AF845" s="3"/>
      <c r="AG845" s="3"/>
      <c r="AH845" s="3"/>
      <c r="AI845" s="3"/>
      <c r="AJ845" s="3"/>
      <c r="AK845" s="3"/>
      <c r="AL845" s="1"/>
      <c r="AM845" s="1"/>
    </row>
    <row r="846" spans="12:39">
      <c r="L846" s="1"/>
      <c r="M846" s="1"/>
      <c r="N846" s="1"/>
      <c r="O846" s="1"/>
      <c r="P846" s="1"/>
      <c r="Q846" s="1"/>
      <c r="R846" s="3"/>
      <c r="S846" s="3"/>
      <c r="T846" s="3"/>
      <c r="U846" s="3"/>
      <c r="V846" s="3"/>
      <c r="W846" s="3"/>
      <c r="X846" s="3"/>
      <c r="Y846" s="3"/>
      <c r="Z846" s="3"/>
      <c r="AA846" s="3"/>
      <c r="AB846" s="3"/>
      <c r="AC846" s="3"/>
      <c r="AD846" s="3"/>
      <c r="AE846" s="3"/>
      <c r="AF846" s="3"/>
      <c r="AG846" s="3"/>
      <c r="AH846" s="3"/>
      <c r="AI846" s="3"/>
      <c r="AJ846" s="3"/>
      <c r="AK846" s="3"/>
      <c r="AL846" s="1"/>
      <c r="AM846" s="1"/>
    </row>
    <row r="847" spans="12:39">
      <c r="L847" s="1"/>
      <c r="M847" s="1"/>
      <c r="N847" s="1"/>
      <c r="O847" s="1"/>
      <c r="P847" s="1"/>
      <c r="Q847" s="1"/>
      <c r="R847" s="3"/>
      <c r="S847" s="3"/>
      <c r="T847" s="3"/>
      <c r="U847" s="3"/>
      <c r="V847" s="3"/>
      <c r="W847" s="3"/>
      <c r="X847" s="3"/>
      <c r="Y847" s="3"/>
      <c r="Z847" s="3"/>
      <c r="AA847" s="3"/>
      <c r="AB847" s="3"/>
      <c r="AC847" s="3"/>
      <c r="AD847" s="3"/>
      <c r="AE847" s="3"/>
      <c r="AF847" s="3"/>
      <c r="AG847" s="3"/>
      <c r="AH847" s="3"/>
      <c r="AI847" s="3"/>
      <c r="AJ847" s="3"/>
      <c r="AK847" s="3"/>
      <c r="AL847" s="1"/>
      <c r="AM847" s="1"/>
    </row>
    <row r="848" spans="12:39">
      <c r="L848" s="1"/>
      <c r="M848" s="1"/>
      <c r="N848" s="1"/>
      <c r="O848" s="1"/>
      <c r="P848" s="1"/>
      <c r="Q848" s="1"/>
      <c r="R848" s="3"/>
      <c r="S848" s="3"/>
      <c r="T848" s="3"/>
      <c r="U848" s="3"/>
      <c r="V848" s="3"/>
      <c r="W848" s="3"/>
      <c r="X848" s="3"/>
      <c r="Y848" s="3"/>
      <c r="Z848" s="3"/>
      <c r="AA848" s="3"/>
      <c r="AB848" s="3"/>
      <c r="AC848" s="3"/>
      <c r="AD848" s="3"/>
      <c r="AE848" s="3"/>
      <c r="AF848" s="3"/>
      <c r="AG848" s="3"/>
      <c r="AH848" s="3"/>
      <c r="AI848" s="3"/>
      <c r="AJ848" s="3"/>
      <c r="AK848" s="3"/>
      <c r="AL848" s="1"/>
      <c r="AM848" s="1"/>
    </row>
    <row r="849" spans="12:39">
      <c r="L849" s="1"/>
      <c r="M849" s="1"/>
      <c r="N849" s="1"/>
      <c r="O849" s="1"/>
      <c r="P849" s="1"/>
      <c r="Q849" s="1"/>
      <c r="R849" s="3"/>
      <c r="S849" s="3"/>
      <c r="T849" s="3"/>
      <c r="U849" s="3"/>
      <c r="V849" s="3"/>
      <c r="W849" s="3"/>
      <c r="X849" s="3"/>
      <c r="Y849" s="3"/>
      <c r="Z849" s="3"/>
      <c r="AA849" s="3"/>
      <c r="AB849" s="3"/>
      <c r="AC849" s="3"/>
      <c r="AD849" s="3"/>
      <c r="AE849" s="3"/>
      <c r="AF849" s="3"/>
      <c r="AG849" s="3"/>
      <c r="AH849" s="3"/>
      <c r="AI849" s="3"/>
      <c r="AJ849" s="3"/>
      <c r="AK849" s="3"/>
      <c r="AL849" s="1"/>
      <c r="AM849" s="1"/>
    </row>
    <row r="850" spans="12:39">
      <c r="L850" s="1"/>
      <c r="M850" s="1"/>
      <c r="N850" s="1"/>
      <c r="O850" s="1"/>
      <c r="P850" s="1"/>
      <c r="Q850" s="1"/>
      <c r="R850" s="3"/>
      <c r="S850" s="3"/>
      <c r="T850" s="3"/>
      <c r="U850" s="3"/>
      <c r="V850" s="3"/>
      <c r="W850" s="3"/>
      <c r="X850" s="3"/>
      <c r="Y850" s="3"/>
      <c r="Z850" s="3"/>
      <c r="AA850" s="3"/>
      <c r="AB850" s="3"/>
      <c r="AC850" s="3"/>
      <c r="AD850" s="3"/>
      <c r="AE850" s="3"/>
      <c r="AF850" s="3"/>
      <c r="AG850" s="3"/>
      <c r="AH850" s="3"/>
      <c r="AI850" s="3"/>
      <c r="AJ850" s="3"/>
      <c r="AK850" s="3"/>
      <c r="AL850" s="1"/>
      <c r="AM850" s="1"/>
    </row>
    <row r="851" spans="12:39">
      <c r="L851" s="1"/>
      <c r="M851" s="1"/>
      <c r="N851" s="1"/>
      <c r="O851" s="1"/>
      <c r="P851" s="1"/>
      <c r="Q851" s="1"/>
      <c r="R851" s="3"/>
      <c r="S851" s="3"/>
      <c r="T851" s="3"/>
      <c r="U851" s="3"/>
      <c r="V851" s="3"/>
      <c r="W851" s="3"/>
      <c r="X851" s="3"/>
      <c r="Y851" s="3"/>
      <c r="Z851" s="3"/>
      <c r="AA851" s="3"/>
      <c r="AB851" s="3"/>
      <c r="AC851" s="3"/>
      <c r="AD851" s="3"/>
      <c r="AE851" s="3"/>
      <c r="AF851" s="3"/>
      <c r="AG851" s="3"/>
      <c r="AH851" s="3"/>
      <c r="AI851" s="3"/>
      <c r="AJ851" s="3"/>
      <c r="AK851" s="3"/>
      <c r="AL851" s="1"/>
      <c r="AM851" s="1"/>
    </row>
    <row r="852" spans="12:39">
      <c r="L852" s="1"/>
      <c r="M852" s="1"/>
      <c r="N852" s="1"/>
      <c r="O852" s="1"/>
      <c r="P852" s="1"/>
      <c r="Q852" s="1"/>
      <c r="R852" s="3"/>
      <c r="S852" s="3"/>
      <c r="T852" s="3"/>
      <c r="U852" s="3"/>
      <c r="V852" s="3"/>
      <c r="W852" s="3"/>
      <c r="X852" s="3"/>
      <c r="Y852" s="3"/>
      <c r="Z852" s="3"/>
      <c r="AA852" s="3"/>
      <c r="AB852" s="3"/>
      <c r="AC852" s="3"/>
      <c r="AD852" s="3"/>
      <c r="AE852" s="3"/>
      <c r="AF852" s="3"/>
      <c r="AG852" s="3"/>
      <c r="AH852" s="3"/>
      <c r="AI852" s="3"/>
      <c r="AJ852" s="3"/>
      <c r="AK852" s="3"/>
      <c r="AL852" s="1"/>
      <c r="AM852" s="1"/>
    </row>
    <row r="853" spans="12:39">
      <c r="L853" s="1"/>
      <c r="M853" s="1"/>
      <c r="N853" s="1"/>
      <c r="O853" s="1"/>
      <c r="P853" s="1"/>
      <c r="Q853" s="1"/>
      <c r="R853" s="3"/>
      <c r="S853" s="3"/>
      <c r="T853" s="3"/>
      <c r="U853" s="3"/>
      <c r="V853" s="3"/>
      <c r="W853" s="3"/>
      <c r="X853" s="3"/>
      <c r="Y853" s="3"/>
      <c r="Z853" s="3"/>
      <c r="AA853" s="3"/>
      <c r="AB853" s="3"/>
      <c r="AC853" s="3"/>
      <c r="AD853" s="3"/>
      <c r="AE853" s="3"/>
      <c r="AF853" s="3"/>
      <c r="AG853" s="3"/>
      <c r="AH853" s="3"/>
      <c r="AI853" s="3"/>
      <c r="AJ853" s="3"/>
      <c r="AK853" s="3"/>
      <c r="AL853" s="1"/>
      <c r="AM853" s="1"/>
    </row>
    <row r="854" spans="12:39">
      <c r="L854" s="1"/>
      <c r="M854" s="1"/>
      <c r="N854" s="1"/>
      <c r="O854" s="1"/>
      <c r="P854" s="1"/>
      <c r="Q854" s="1"/>
      <c r="R854" s="3"/>
      <c r="S854" s="3"/>
      <c r="T854" s="3"/>
      <c r="U854" s="3"/>
      <c r="V854" s="3"/>
      <c r="W854" s="3"/>
      <c r="X854" s="3"/>
      <c r="Y854" s="3"/>
      <c r="Z854" s="3"/>
      <c r="AA854" s="3"/>
      <c r="AB854" s="3"/>
      <c r="AC854" s="3"/>
      <c r="AD854" s="3"/>
      <c r="AE854" s="3"/>
      <c r="AF854" s="3"/>
      <c r="AG854" s="3"/>
      <c r="AH854" s="3"/>
      <c r="AI854" s="3"/>
      <c r="AJ854" s="3"/>
      <c r="AK854" s="3"/>
      <c r="AL854" s="1"/>
      <c r="AM854" s="1"/>
    </row>
    <row r="855" spans="12:39">
      <c r="L855" s="1"/>
      <c r="M855" s="1"/>
      <c r="N855" s="1"/>
      <c r="O855" s="1"/>
      <c r="P855" s="1"/>
      <c r="Q855" s="1"/>
      <c r="R855" s="3"/>
      <c r="S855" s="3"/>
      <c r="T855" s="3"/>
      <c r="U855" s="3"/>
      <c r="V855" s="3"/>
      <c r="W855" s="3"/>
      <c r="X855" s="3"/>
      <c r="Y855" s="3"/>
      <c r="Z855" s="3"/>
      <c r="AA855" s="3"/>
      <c r="AB855" s="3"/>
      <c r="AC855" s="3"/>
      <c r="AD855" s="3"/>
      <c r="AE855" s="3"/>
      <c r="AF855" s="3"/>
      <c r="AG855" s="3"/>
      <c r="AH855" s="3"/>
      <c r="AI855" s="3"/>
      <c r="AJ855" s="3"/>
      <c r="AK855" s="3"/>
      <c r="AL855" s="1"/>
      <c r="AM855" s="1"/>
    </row>
    <row r="856" spans="12:39">
      <c r="L856" s="1"/>
      <c r="M856" s="1"/>
      <c r="N856" s="1"/>
      <c r="O856" s="1"/>
      <c r="P856" s="1"/>
      <c r="Q856" s="1"/>
      <c r="R856" s="3"/>
      <c r="S856" s="3"/>
      <c r="T856" s="3"/>
      <c r="U856" s="3"/>
      <c r="V856" s="3"/>
      <c r="W856" s="3"/>
      <c r="X856" s="3"/>
      <c r="Y856" s="3"/>
      <c r="Z856" s="3"/>
      <c r="AA856" s="3"/>
      <c r="AB856" s="3"/>
      <c r="AC856" s="3"/>
      <c r="AD856" s="3"/>
      <c r="AE856" s="3"/>
      <c r="AF856" s="3"/>
      <c r="AG856" s="3"/>
      <c r="AH856" s="3"/>
      <c r="AI856" s="3"/>
      <c r="AJ856" s="3"/>
      <c r="AK856" s="3"/>
      <c r="AL856" s="1"/>
      <c r="AM856" s="1"/>
    </row>
    <row r="857" spans="12:39">
      <c r="L857" s="1"/>
      <c r="M857" s="1"/>
      <c r="N857" s="1"/>
      <c r="O857" s="1"/>
      <c r="P857" s="1"/>
      <c r="Q857" s="1"/>
      <c r="R857" s="3"/>
      <c r="S857" s="3"/>
      <c r="T857" s="3"/>
      <c r="U857" s="3"/>
      <c r="V857" s="3"/>
      <c r="W857" s="3"/>
      <c r="X857" s="3"/>
      <c r="Y857" s="3"/>
      <c r="Z857" s="3"/>
      <c r="AA857" s="3"/>
      <c r="AB857" s="3"/>
      <c r="AC857" s="3"/>
      <c r="AD857" s="3"/>
      <c r="AE857" s="3"/>
      <c r="AF857" s="3"/>
      <c r="AG857" s="3"/>
      <c r="AH857" s="3"/>
      <c r="AI857" s="3"/>
      <c r="AJ857" s="3"/>
      <c r="AK857" s="3"/>
      <c r="AL857" s="1"/>
      <c r="AM857" s="1"/>
    </row>
    <row r="858" spans="12:39">
      <c r="L858" s="1"/>
      <c r="M858" s="1"/>
      <c r="N858" s="1"/>
      <c r="O858" s="1"/>
      <c r="P858" s="1"/>
      <c r="Q858" s="1"/>
      <c r="R858" s="3"/>
      <c r="S858" s="3"/>
      <c r="T858" s="3"/>
      <c r="U858" s="3"/>
      <c r="V858" s="3"/>
      <c r="W858" s="3"/>
      <c r="X858" s="3"/>
      <c r="Y858" s="3"/>
      <c r="Z858" s="3"/>
      <c r="AA858" s="3"/>
      <c r="AB858" s="3"/>
      <c r="AC858" s="3"/>
      <c r="AD858" s="3"/>
      <c r="AE858" s="3"/>
      <c r="AF858" s="3"/>
      <c r="AG858" s="3"/>
      <c r="AH858" s="3"/>
      <c r="AI858" s="3"/>
      <c r="AJ858" s="3"/>
      <c r="AK858" s="3"/>
      <c r="AL858" s="1"/>
      <c r="AM858" s="1"/>
    </row>
    <row r="859" spans="12:39">
      <c r="L859" s="1"/>
      <c r="M859" s="1"/>
      <c r="N859" s="1"/>
      <c r="O859" s="1"/>
      <c r="P859" s="1"/>
      <c r="Q859" s="1"/>
      <c r="R859" s="3"/>
      <c r="S859" s="3"/>
      <c r="T859" s="3"/>
      <c r="U859" s="3"/>
      <c r="V859" s="3"/>
      <c r="W859" s="3"/>
      <c r="X859" s="3"/>
      <c r="Y859" s="3"/>
      <c r="Z859" s="3"/>
      <c r="AA859" s="3"/>
      <c r="AB859" s="3"/>
      <c r="AC859" s="3"/>
      <c r="AD859" s="3"/>
      <c r="AE859" s="3"/>
      <c r="AF859" s="3"/>
      <c r="AG859" s="3"/>
      <c r="AH859" s="3"/>
      <c r="AI859" s="3"/>
      <c r="AJ859" s="3"/>
      <c r="AK859" s="3"/>
      <c r="AL859" s="1"/>
      <c r="AM859" s="1"/>
    </row>
    <row r="860" spans="12:39">
      <c r="L860" s="1"/>
      <c r="M860" s="1"/>
      <c r="N860" s="1"/>
      <c r="O860" s="1"/>
      <c r="P860" s="1"/>
      <c r="Q860" s="1"/>
      <c r="R860" s="3"/>
      <c r="S860" s="3"/>
      <c r="T860" s="3"/>
      <c r="U860" s="3"/>
      <c r="V860" s="3"/>
      <c r="W860" s="3"/>
      <c r="X860" s="3"/>
      <c r="Y860" s="3"/>
      <c r="Z860" s="3"/>
      <c r="AA860" s="3"/>
      <c r="AB860" s="3"/>
      <c r="AC860" s="3"/>
      <c r="AD860" s="3"/>
      <c r="AE860" s="3"/>
      <c r="AF860" s="3"/>
      <c r="AG860" s="3"/>
      <c r="AH860" s="3"/>
      <c r="AI860" s="3"/>
      <c r="AJ860" s="3"/>
      <c r="AK860" s="3"/>
      <c r="AL860" s="1"/>
      <c r="AM860" s="1"/>
    </row>
    <row r="861" spans="12:39">
      <c r="L861" s="1"/>
      <c r="M861" s="1"/>
      <c r="N861" s="1"/>
      <c r="O861" s="1"/>
      <c r="P861" s="1"/>
      <c r="Q861" s="1"/>
      <c r="R861" s="3"/>
      <c r="S861" s="3"/>
      <c r="T861" s="3"/>
      <c r="U861" s="3"/>
      <c r="V861" s="3"/>
      <c r="W861" s="3"/>
      <c r="X861" s="3"/>
      <c r="Y861" s="3"/>
      <c r="Z861" s="3"/>
      <c r="AA861" s="3"/>
      <c r="AB861" s="3"/>
      <c r="AC861" s="3"/>
      <c r="AD861" s="3"/>
      <c r="AE861" s="3"/>
      <c r="AF861" s="3"/>
      <c r="AG861" s="3"/>
      <c r="AH861" s="3"/>
      <c r="AI861" s="3"/>
      <c r="AJ861" s="3"/>
      <c r="AK861" s="3"/>
      <c r="AL861" s="1"/>
      <c r="AM861" s="1"/>
    </row>
    <row r="862" spans="12:39">
      <c r="L862" s="1"/>
      <c r="M862" s="1"/>
      <c r="N862" s="1"/>
      <c r="O862" s="1"/>
      <c r="P862" s="1"/>
      <c r="Q862" s="1"/>
      <c r="R862" s="3"/>
      <c r="S862" s="3"/>
      <c r="T862" s="3"/>
      <c r="U862" s="3"/>
      <c r="V862" s="3"/>
      <c r="W862" s="3"/>
      <c r="X862" s="3"/>
      <c r="Y862" s="3"/>
      <c r="Z862" s="3"/>
      <c r="AA862" s="3"/>
      <c r="AB862" s="3"/>
      <c r="AC862" s="3"/>
      <c r="AD862" s="3"/>
      <c r="AE862" s="3"/>
      <c r="AF862" s="3"/>
      <c r="AG862" s="3"/>
      <c r="AH862" s="3"/>
      <c r="AI862" s="3"/>
      <c r="AJ862" s="3"/>
      <c r="AK862" s="3"/>
      <c r="AL862" s="1"/>
      <c r="AM862" s="1"/>
    </row>
    <row r="863" spans="12:39">
      <c r="L863" s="1"/>
      <c r="M863" s="1"/>
      <c r="N863" s="1"/>
      <c r="O863" s="1"/>
      <c r="P863" s="1"/>
      <c r="Q863" s="1"/>
      <c r="R863" s="3"/>
      <c r="S863" s="3"/>
      <c r="T863" s="3"/>
      <c r="U863" s="3"/>
      <c r="V863" s="3"/>
      <c r="W863" s="3"/>
      <c r="X863" s="3"/>
      <c r="Y863" s="3"/>
      <c r="Z863" s="3"/>
      <c r="AA863" s="3"/>
      <c r="AB863" s="3"/>
      <c r="AC863" s="3"/>
      <c r="AD863" s="3"/>
      <c r="AE863" s="3"/>
      <c r="AF863" s="3"/>
      <c r="AG863" s="3"/>
      <c r="AH863" s="3"/>
      <c r="AI863" s="3"/>
      <c r="AJ863" s="3"/>
      <c r="AK863" s="3"/>
      <c r="AL863" s="1"/>
      <c r="AM863" s="1"/>
    </row>
    <row r="864" spans="12:39">
      <c r="L864" s="1"/>
      <c r="M864" s="1"/>
      <c r="N864" s="1"/>
      <c r="O864" s="1"/>
      <c r="P864" s="1"/>
      <c r="Q864" s="1"/>
      <c r="R864" s="3"/>
      <c r="S864" s="3"/>
      <c r="T864" s="3"/>
      <c r="U864" s="3"/>
      <c r="V864" s="3"/>
      <c r="W864" s="3"/>
      <c r="X864" s="3"/>
      <c r="Y864" s="3"/>
      <c r="Z864" s="3"/>
      <c r="AA864" s="3"/>
      <c r="AB864" s="3"/>
      <c r="AC864" s="3"/>
      <c r="AD864" s="3"/>
      <c r="AE864" s="3"/>
      <c r="AF864" s="3"/>
      <c r="AG864" s="3"/>
      <c r="AH864" s="3"/>
      <c r="AI864" s="3"/>
      <c r="AJ864" s="3"/>
      <c r="AK864" s="3"/>
      <c r="AL864" s="1"/>
      <c r="AM864" s="1"/>
    </row>
    <row r="865" spans="12:39">
      <c r="L865" s="1"/>
      <c r="M865" s="1"/>
      <c r="N865" s="1"/>
      <c r="O865" s="1"/>
      <c r="P865" s="1"/>
      <c r="Q865" s="1"/>
      <c r="R865" s="3"/>
      <c r="S865" s="3"/>
      <c r="T865" s="3"/>
      <c r="U865" s="3"/>
      <c r="V865" s="3"/>
      <c r="W865" s="3"/>
      <c r="X865" s="3"/>
      <c r="Y865" s="3"/>
      <c r="Z865" s="3"/>
      <c r="AA865" s="3"/>
      <c r="AB865" s="3"/>
      <c r="AC865" s="3"/>
      <c r="AD865" s="3"/>
      <c r="AE865" s="3"/>
      <c r="AF865" s="3"/>
      <c r="AG865" s="3"/>
      <c r="AH865" s="3"/>
      <c r="AI865" s="3"/>
      <c r="AJ865" s="3"/>
      <c r="AK865" s="3"/>
      <c r="AL865" s="1"/>
      <c r="AM865" s="1"/>
    </row>
    <row r="866" spans="12:39">
      <c r="L866" s="1"/>
      <c r="M866" s="1"/>
      <c r="N866" s="1"/>
      <c r="O866" s="1"/>
      <c r="P866" s="1"/>
      <c r="Q866" s="1"/>
      <c r="R866" s="3"/>
      <c r="S866" s="3"/>
      <c r="T866" s="3"/>
      <c r="U866" s="3"/>
      <c r="V866" s="3"/>
      <c r="W866" s="3"/>
      <c r="X866" s="3"/>
      <c r="Y866" s="3"/>
      <c r="Z866" s="3"/>
      <c r="AA866" s="3"/>
      <c r="AB866" s="3"/>
      <c r="AC866" s="3"/>
      <c r="AD866" s="3"/>
      <c r="AE866" s="3"/>
      <c r="AF866" s="3"/>
      <c r="AG866" s="3"/>
      <c r="AH866" s="3"/>
      <c r="AI866" s="3"/>
      <c r="AJ866" s="3"/>
      <c r="AK866" s="3"/>
      <c r="AL866" s="1"/>
      <c r="AM866" s="1"/>
    </row>
    <row r="867" spans="12:39">
      <c r="L867" s="1"/>
      <c r="M867" s="1"/>
      <c r="N867" s="1"/>
      <c r="O867" s="1"/>
      <c r="P867" s="1"/>
      <c r="Q867" s="1"/>
      <c r="R867" s="3"/>
      <c r="S867" s="3"/>
      <c r="T867" s="3"/>
      <c r="U867" s="3"/>
      <c r="V867" s="3"/>
      <c r="W867" s="3"/>
      <c r="X867" s="3"/>
      <c r="Y867" s="3"/>
      <c r="Z867" s="3"/>
      <c r="AA867" s="3"/>
      <c r="AB867" s="3"/>
      <c r="AC867" s="3"/>
      <c r="AD867" s="3"/>
      <c r="AE867" s="3"/>
      <c r="AF867" s="3"/>
      <c r="AG867" s="3"/>
      <c r="AH867" s="3"/>
      <c r="AI867" s="3"/>
      <c r="AJ867" s="3"/>
      <c r="AK867" s="3"/>
      <c r="AL867" s="1"/>
      <c r="AM867" s="1"/>
    </row>
    <row r="868" spans="12:39">
      <c r="L868" s="1"/>
      <c r="M868" s="1"/>
      <c r="N868" s="1"/>
      <c r="O868" s="1"/>
      <c r="P868" s="1"/>
      <c r="Q868" s="1"/>
      <c r="R868" s="3"/>
      <c r="S868" s="3"/>
      <c r="T868" s="3"/>
      <c r="U868" s="3"/>
      <c r="V868" s="3"/>
      <c r="W868" s="3"/>
      <c r="X868" s="3"/>
      <c r="Y868" s="3"/>
      <c r="Z868" s="3"/>
      <c r="AA868" s="3"/>
      <c r="AB868" s="3"/>
      <c r="AC868" s="3"/>
      <c r="AD868" s="3"/>
      <c r="AE868" s="3"/>
      <c r="AF868" s="3"/>
      <c r="AG868" s="3"/>
      <c r="AH868" s="3"/>
      <c r="AI868" s="3"/>
      <c r="AJ868" s="3"/>
      <c r="AK868" s="3"/>
      <c r="AL868" s="1"/>
      <c r="AM868" s="1"/>
    </row>
    <row r="869" spans="12:39">
      <c r="L869" s="1"/>
      <c r="M869" s="1"/>
      <c r="N869" s="1"/>
      <c r="O869" s="1"/>
      <c r="P869" s="1"/>
      <c r="Q869" s="1"/>
      <c r="R869" s="3"/>
      <c r="S869" s="3"/>
      <c r="T869" s="3"/>
      <c r="U869" s="3"/>
      <c r="V869" s="3"/>
      <c r="W869" s="3"/>
      <c r="X869" s="3"/>
      <c r="Y869" s="3"/>
      <c r="Z869" s="3"/>
      <c r="AA869" s="3"/>
      <c r="AB869" s="3"/>
      <c r="AC869" s="3"/>
      <c r="AD869" s="3"/>
      <c r="AE869" s="3"/>
      <c r="AF869" s="3"/>
      <c r="AG869" s="3"/>
      <c r="AH869" s="3"/>
      <c r="AI869" s="3"/>
      <c r="AJ869" s="3"/>
      <c r="AK869" s="3"/>
      <c r="AL869" s="1"/>
      <c r="AM869" s="1"/>
    </row>
    <row r="870" spans="12:39">
      <c r="L870" s="1"/>
      <c r="M870" s="1"/>
      <c r="N870" s="1"/>
      <c r="O870" s="1"/>
      <c r="P870" s="1"/>
      <c r="Q870" s="1"/>
      <c r="R870" s="3"/>
      <c r="S870" s="3"/>
      <c r="T870" s="3"/>
      <c r="U870" s="3"/>
      <c r="V870" s="3"/>
      <c r="W870" s="3"/>
      <c r="X870" s="3"/>
      <c r="Y870" s="3"/>
      <c r="Z870" s="3"/>
      <c r="AA870" s="3"/>
      <c r="AB870" s="3"/>
      <c r="AC870" s="3"/>
      <c r="AD870" s="3"/>
      <c r="AE870" s="3"/>
      <c r="AF870" s="3"/>
      <c r="AG870" s="3"/>
      <c r="AH870" s="3"/>
      <c r="AI870" s="3"/>
      <c r="AJ870" s="3"/>
      <c r="AK870" s="3"/>
      <c r="AL870" s="1"/>
      <c r="AM870" s="1"/>
    </row>
    <row r="871" spans="12:39">
      <c r="L871" s="1"/>
      <c r="M871" s="1"/>
      <c r="N871" s="1"/>
      <c r="O871" s="1"/>
      <c r="P871" s="1"/>
      <c r="Q871" s="1"/>
      <c r="R871" s="3"/>
      <c r="S871" s="3"/>
      <c r="T871" s="3"/>
      <c r="U871" s="3"/>
      <c r="V871" s="3"/>
      <c r="W871" s="3"/>
      <c r="X871" s="3"/>
      <c r="Y871" s="3"/>
      <c r="Z871" s="3"/>
      <c r="AA871" s="3"/>
      <c r="AB871" s="3"/>
      <c r="AC871" s="3"/>
      <c r="AD871" s="3"/>
      <c r="AE871" s="3"/>
      <c r="AF871" s="3"/>
      <c r="AG871" s="3"/>
      <c r="AH871" s="3"/>
      <c r="AI871" s="3"/>
      <c r="AJ871" s="3"/>
      <c r="AK871" s="3"/>
      <c r="AL871" s="1"/>
      <c r="AM871" s="1"/>
    </row>
    <row r="872" spans="12:39">
      <c r="L872" s="1"/>
      <c r="M872" s="1"/>
      <c r="N872" s="1"/>
      <c r="O872" s="1"/>
      <c r="P872" s="1"/>
      <c r="Q872" s="1"/>
      <c r="R872" s="3"/>
      <c r="S872" s="3"/>
      <c r="T872" s="3"/>
      <c r="U872" s="3"/>
      <c r="V872" s="3"/>
      <c r="W872" s="3"/>
      <c r="X872" s="3"/>
      <c r="Y872" s="3"/>
      <c r="Z872" s="3"/>
      <c r="AA872" s="3"/>
      <c r="AB872" s="3"/>
      <c r="AC872" s="3"/>
      <c r="AD872" s="3"/>
      <c r="AE872" s="3"/>
      <c r="AF872" s="3"/>
      <c r="AG872" s="3"/>
      <c r="AH872" s="3"/>
      <c r="AI872" s="3"/>
      <c r="AJ872" s="3"/>
      <c r="AK872" s="3"/>
      <c r="AL872" s="1"/>
      <c r="AM872" s="1"/>
    </row>
    <row r="873" spans="12:39">
      <c r="L873" s="1"/>
      <c r="M873" s="1"/>
      <c r="N873" s="1"/>
      <c r="O873" s="1"/>
      <c r="P873" s="1"/>
      <c r="Q873" s="1"/>
      <c r="R873" s="3"/>
      <c r="S873" s="3"/>
      <c r="T873" s="3"/>
      <c r="U873" s="3"/>
      <c r="V873" s="3"/>
      <c r="W873" s="3"/>
      <c r="X873" s="3"/>
      <c r="Y873" s="3"/>
      <c r="Z873" s="3"/>
      <c r="AA873" s="3"/>
      <c r="AB873" s="3"/>
      <c r="AC873" s="3"/>
      <c r="AD873" s="3"/>
      <c r="AE873" s="3"/>
      <c r="AF873" s="3"/>
      <c r="AG873" s="3"/>
      <c r="AH873" s="3"/>
      <c r="AI873" s="3"/>
      <c r="AJ873" s="3"/>
      <c r="AK873" s="3"/>
      <c r="AL873" s="1"/>
      <c r="AM873" s="1"/>
    </row>
    <row r="874" spans="12:39">
      <c r="L874" s="1"/>
      <c r="M874" s="1"/>
      <c r="N874" s="1"/>
      <c r="O874" s="1"/>
      <c r="P874" s="1"/>
      <c r="Q874" s="1"/>
      <c r="R874" s="3"/>
      <c r="S874" s="3"/>
      <c r="T874" s="3"/>
      <c r="U874" s="3"/>
      <c r="V874" s="3"/>
      <c r="W874" s="3"/>
      <c r="X874" s="3"/>
      <c r="Y874" s="3"/>
      <c r="Z874" s="3"/>
      <c r="AA874" s="3"/>
      <c r="AB874" s="3"/>
      <c r="AC874" s="3"/>
      <c r="AD874" s="3"/>
      <c r="AE874" s="3"/>
      <c r="AF874" s="3"/>
      <c r="AG874" s="3"/>
      <c r="AH874" s="3"/>
      <c r="AI874" s="3"/>
      <c r="AJ874" s="3"/>
      <c r="AK874" s="3"/>
      <c r="AL874" s="1"/>
      <c r="AM874" s="1"/>
    </row>
    <row r="875" spans="12:39">
      <c r="L875" s="1"/>
      <c r="M875" s="1"/>
      <c r="N875" s="1"/>
      <c r="O875" s="1"/>
      <c r="P875" s="1"/>
      <c r="Q875" s="1"/>
      <c r="R875" s="3"/>
      <c r="S875" s="3"/>
      <c r="T875" s="3"/>
      <c r="U875" s="3"/>
      <c r="V875" s="3"/>
      <c r="W875" s="3"/>
      <c r="X875" s="3"/>
      <c r="Y875" s="3"/>
      <c r="Z875" s="3"/>
      <c r="AA875" s="3"/>
      <c r="AB875" s="3"/>
      <c r="AC875" s="3"/>
      <c r="AD875" s="3"/>
      <c r="AE875" s="3"/>
      <c r="AF875" s="3"/>
      <c r="AG875" s="3"/>
      <c r="AH875" s="3"/>
      <c r="AI875" s="3"/>
      <c r="AJ875" s="3"/>
      <c r="AK875" s="3"/>
      <c r="AL875" s="1"/>
      <c r="AM875" s="1"/>
    </row>
    <row r="876" spans="12:39">
      <c r="L876" s="1"/>
      <c r="M876" s="1"/>
      <c r="N876" s="1"/>
      <c r="O876" s="1"/>
      <c r="P876" s="1"/>
      <c r="Q876" s="1"/>
      <c r="R876" s="3"/>
      <c r="S876" s="3"/>
      <c r="T876" s="3"/>
      <c r="U876" s="3"/>
      <c r="V876" s="3"/>
      <c r="W876" s="3"/>
      <c r="X876" s="3"/>
      <c r="Y876" s="3"/>
      <c r="Z876" s="3"/>
      <c r="AA876" s="3"/>
      <c r="AB876" s="3"/>
      <c r="AC876" s="3"/>
      <c r="AD876" s="3"/>
      <c r="AE876" s="3"/>
      <c r="AF876" s="3"/>
      <c r="AG876" s="3"/>
      <c r="AH876" s="3"/>
      <c r="AI876" s="3"/>
      <c r="AJ876" s="3"/>
      <c r="AK876" s="3"/>
      <c r="AL876" s="1"/>
      <c r="AM876" s="1"/>
    </row>
    <row r="877" spans="12:39">
      <c r="L877" s="1"/>
      <c r="M877" s="1"/>
      <c r="N877" s="1"/>
      <c r="O877" s="1"/>
      <c r="P877" s="1"/>
      <c r="Q877" s="1"/>
      <c r="R877" s="3"/>
      <c r="S877" s="3"/>
      <c r="T877" s="3"/>
      <c r="U877" s="3"/>
      <c r="V877" s="3"/>
      <c r="W877" s="3"/>
      <c r="X877" s="3"/>
      <c r="Y877" s="3"/>
      <c r="Z877" s="3"/>
      <c r="AA877" s="3"/>
      <c r="AB877" s="3"/>
      <c r="AC877" s="3"/>
      <c r="AD877" s="3"/>
      <c r="AE877" s="3"/>
      <c r="AF877" s="3"/>
      <c r="AG877" s="3"/>
      <c r="AH877" s="3"/>
      <c r="AI877" s="3"/>
      <c r="AJ877" s="3"/>
      <c r="AK877" s="3"/>
      <c r="AL877" s="1"/>
      <c r="AM877" s="1"/>
    </row>
    <row r="878" spans="12:39">
      <c r="L878" s="1"/>
      <c r="M878" s="1"/>
      <c r="N878" s="1"/>
      <c r="O878" s="1"/>
      <c r="P878" s="1"/>
      <c r="Q878" s="1"/>
      <c r="R878" s="3"/>
      <c r="S878" s="3"/>
      <c r="T878" s="3"/>
      <c r="U878" s="3"/>
      <c r="V878" s="3"/>
      <c r="W878" s="3"/>
      <c r="X878" s="3"/>
      <c r="Y878" s="3"/>
      <c r="Z878" s="3"/>
      <c r="AA878" s="3"/>
      <c r="AB878" s="3"/>
      <c r="AC878" s="3"/>
      <c r="AD878" s="3"/>
      <c r="AE878" s="3"/>
      <c r="AF878" s="3"/>
      <c r="AG878" s="3"/>
      <c r="AH878" s="3"/>
      <c r="AI878" s="3"/>
      <c r="AJ878" s="3"/>
      <c r="AK878" s="3"/>
      <c r="AL878" s="1"/>
      <c r="AM878" s="1"/>
    </row>
    <row r="879" spans="12:39">
      <c r="L879" s="1"/>
      <c r="M879" s="1"/>
      <c r="N879" s="1"/>
      <c r="O879" s="1"/>
      <c r="P879" s="1"/>
      <c r="Q879" s="1"/>
      <c r="R879" s="3"/>
      <c r="S879" s="3"/>
      <c r="T879" s="3"/>
      <c r="U879" s="3"/>
      <c r="V879" s="3"/>
      <c r="W879" s="3"/>
      <c r="X879" s="3"/>
      <c r="Y879" s="3"/>
      <c r="Z879" s="3"/>
      <c r="AA879" s="3"/>
      <c r="AB879" s="3"/>
      <c r="AC879" s="3"/>
      <c r="AD879" s="3"/>
      <c r="AE879" s="3"/>
      <c r="AF879" s="3"/>
      <c r="AG879" s="3"/>
      <c r="AH879" s="3"/>
      <c r="AI879" s="3"/>
      <c r="AJ879" s="3"/>
      <c r="AK879" s="3"/>
      <c r="AL879" s="1"/>
      <c r="AM879" s="1"/>
    </row>
    <row r="880" spans="12:39">
      <c r="L880" s="1"/>
      <c r="M880" s="1"/>
      <c r="N880" s="1"/>
      <c r="O880" s="1"/>
      <c r="P880" s="1"/>
      <c r="Q880" s="1"/>
      <c r="R880" s="3"/>
      <c r="S880" s="3"/>
      <c r="T880" s="3"/>
      <c r="U880" s="3"/>
      <c r="V880" s="3"/>
      <c r="W880" s="3"/>
      <c r="X880" s="3"/>
      <c r="Y880" s="3"/>
      <c r="Z880" s="3"/>
      <c r="AA880" s="3"/>
      <c r="AB880" s="3"/>
      <c r="AC880" s="3"/>
      <c r="AD880" s="3"/>
      <c r="AE880" s="3"/>
      <c r="AF880" s="3"/>
      <c r="AG880" s="3"/>
      <c r="AH880" s="3"/>
      <c r="AI880" s="3"/>
      <c r="AJ880" s="3"/>
      <c r="AK880" s="3"/>
      <c r="AL880" s="1"/>
      <c r="AM880" s="1"/>
    </row>
    <row r="881" spans="12:39">
      <c r="L881" s="1"/>
      <c r="M881" s="1"/>
      <c r="N881" s="1"/>
      <c r="O881" s="1"/>
      <c r="P881" s="1"/>
      <c r="Q881" s="1"/>
      <c r="R881" s="3"/>
      <c r="S881" s="3"/>
      <c r="T881" s="3"/>
      <c r="U881" s="3"/>
      <c r="V881" s="3"/>
      <c r="W881" s="3"/>
      <c r="X881" s="3"/>
      <c r="Y881" s="3"/>
      <c r="Z881" s="3"/>
      <c r="AA881" s="3"/>
      <c r="AB881" s="3"/>
      <c r="AC881" s="3"/>
      <c r="AD881" s="3"/>
      <c r="AE881" s="3"/>
      <c r="AF881" s="3"/>
      <c r="AG881" s="3"/>
      <c r="AH881" s="3"/>
      <c r="AI881" s="3"/>
      <c r="AJ881" s="3"/>
      <c r="AK881" s="3"/>
      <c r="AL881" s="1"/>
      <c r="AM881" s="1"/>
    </row>
    <row r="882" spans="12:39">
      <c r="L882" s="1"/>
      <c r="M882" s="1"/>
      <c r="N882" s="1"/>
      <c r="O882" s="1"/>
      <c r="P882" s="1"/>
      <c r="Q882" s="1"/>
      <c r="R882" s="3"/>
      <c r="S882" s="3"/>
      <c r="T882" s="3"/>
      <c r="U882" s="3"/>
      <c r="V882" s="3"/>
      <c r="W882" s="3"/>
      <c r="X882" s="3"/>
      <c r="Y882" s="3"/>
      <c r="Z882" s="3"/>
      <c r="AA882" s="3"/>
      <c r="AB882" s="3"/>
      <c r="AC882" s="3"/>
      <c r="AD882" s="3"/>
      <c r="AE882" s="3"/>
      <c r="AF882" s="3"/>
      <c r="AG882" s="3"/>
      <c r="AH882" s="3"/>
      <c r="AI882" s="3"/>
      <c r="AJ882" s="3"/>
      <c r="AK882" s="3"/>
      <c r="AL882" s="1"/>
      <c r="AM882" s="1"/>
    </row>
    <row r="883" spans="12:39">
      <c r="L883" s="1"/>
      <c r="M883" s="1"/>
      <c r="N883" s="1"/>
      <c r="O883" s="1"/>
      <c r="P883" s="1"/>
      <c r="Q883" s="1"/>
      <c r="R883" s="3"/>
      <c r="S883" s="3"/>
      <c r="T883" s="3"/>
      <c r="U883" s="3"/>
      <c r="V883" s="3"/>
      <c r="W883" s="3"/>
      <c r="X883" s="3"/>
      <c r="Y883" s="3"/>
      <c r="Z883" s="3"/>
      <c r="AA883" s="3"/>
      <c r="AB883" s="3"/>
      <c r="AC883" s="3"/>
      <c r="AD883" s="3"/>
      <c r="AE883" s="3"/>
      <c r="AF883" s="3"/>
      <c r="AG883" s="3"/>
      <c r="AH883" s="3"/>
      <c r="AI883" s="3"/>
      <c r="AJ883" s="3"/>
      <c r="AK883" s="3"/>
      <c r="AL883" s="1"/>
      <c r="AM883" s="1"/>
    </row>
    <row r="884" spans="12:39">
      <c r="L884" s="1"/>
      <c r="M884" s="1"/>
      <c r="N884" s="1"/>
      <c r="O884" s="1"/>
      <c r="P884" s="1"/>
      <c r="Q884" s="1"/>
      <c r="R884" s="3"/>
      <c r="S884" s="3"/>
      <c r="T884" s="3"/>
      <c r="U884" s="3"/>
      <c r="V884" s="3"/>
      <c r="W884" s="3"/>
      <c r="X884" s="3"/>
      <c r="Y884" s="3"/>
      <c r="Z884" s="3"/>
      <c r="AA884" s="3"/>
      <c r="AB884" s="3"/>
      <c r="AC884" s="3"/>
      <c r="AD884" s="3"/>
      <c r="AE884" s="3"/>
      <c r="AF884" s="3"/>
      <c r="AG884" s="3"/>
      <c r="AH884" s="3"/>
      <c r="AI884" s="3"/>
      <c r="AJ884" s="3"/>
      <c r="AK884" s="3"/>
      <c r="AL884" s="1"/>
      <c r="AM884" s="1"/>
    </row>
    <row r="885" spans="12:39">
      <c r="L885" s="1"/>
      <c r="M885" s="1"/>
      <c r="N885" s="1"/>
      <c r="O885" s="1"/>
      <c r="P885" s="1"/>
      <c r="Q885" s="1"/>
      <c r="R885" s="3"/>
      <c r="S885" s="3"/>
      <c r="T885" s="3"/>
      <c r="U885" s="3"/>
      <c r="V885" s="3"/>
      <c r="W885" s="3"/>
      <c r="X885" s="3"/>
      <c r="Y885" s="3"/>
      <c r="Z885" s="3"/>
      <c r="AA885" s="3"/>
      <c r="AB885" s="3"/>
      <c r="AC885" s="3"/>
      <c r="AD885" s="3"/>
      <c r="AE885" s="3"/>
      <c r="AF885" s="3"/>
      <c r="AG885" s="3"/>
      <c r="AH885" s="3"/>
      <c r="AI885" s="3"/>
      <c r="AJ885" s="3"/>
      <c r="AK885" s="3"/>
      <c r="AL885" s="1"/>
      <c r="AM885" s="1"/>
    </row>
    <row r="886" spans="12:39">
      <c r="L886" s="1"/>
      <c r="M886" s="1"/>
      <c r="N886" s="1"/>
      <c r="O886" s="1"/>
      <c r="P886" s="1"/>
      <c r="Q886" s="1"/>
      <c r="R886" s="3"/>
      <c r="S886" s="3"/>
      <c r="T886" s="3"/>
      <c r="U886" s="3"/>
      <c r="V886" s="3"/>
      <c r="W886" s="3"/>
      <c r="X886" s="3"/>
      <c r="Y886" s="3"/>
      <c r="Z886" s="3"/>
      <c r="AA886" s="3"/>
      <c r="AB886" s="3"/>
      <c r="AC886" s="3"/>
      <c r="AD886" s="3"/>
      <c r="AE886" s="3"/>
      <c r="AF886" s="3"/>
      <c r="AG886" s="3"/>
      <c r="AH886" s="3"/>
      <c r="AI886" s="3"/>
      <c r="AJ886" s="3"/>
      <c r="AK886" s="3"/>
      <c r="AL886" s="1"/>
      <c r="AM886" s="1"/>
    </row>
    <row r="887" spans="12:39">
      <c r="L887" s="1"/>
      <c r="M887" s="1"/>
      <c r="N887" s="1"/>
      <c r="O887" s="1"/>
      <c r="P887" s="1"/>
      <c r="Q887" s="1"/>
      <c r="R887" s="3"/>
      <c r="S887" s="3"/>
      <c r="T887" s="3"/>
      <c r="U887" s="3"/>
      <c r="V887" s="3"/>
      <c r="W887" s="3"/>
      <c r="X887" s="3"/>
      <c r="Y887" s="3"/>
      <c r="Z887" s="3"/>
      <c r="AA887" s="3"/>
      <c r="AB887" s="3"/>
      <c r="AC887" s="3"/>
      <c r="AD887" s="3"/>
      <c r="AE887" s="3"/>
      <c r="AF887" s="3"/>
      <c r="AG887" s="3"/>
      <c r="AH887" s="3"/>
      <c r="AI887" s="3"/>
      <c r="AJ887" s="3"/>
      <c r="AK887" s="3"/>
      <c r="AL887" s="1"/>
      <c r="AM887" s="1"/>
    </row>
    <row r="888" spans="12:39">
      <c r="L888" s="1"/>
      <c r="M888" s="1"/>
      <c r="N888" s="1"/>
      <c r="O888" s="1"/>
      <c r="P888" s="1"/>
      <c r="Q888" s="1"/>
      <c r="R888" s="3"/>
      <c r="S888" s="3"/>
      <c r="T888" s="3"/>
      <c r="U888" s="3"/>
      <c r="V888" s="3"/>
      <c r="W888" s="3"/>
      <c r="X888" s="3"/>
      <c r="Y888" s="3"/>
      <c r="Z888" s="3"/>
      <c r="AA888" s="3"/>
      <c r="AB888" s="3"/>
      <c r="AC888" s="3"/>
      <c r="AD888" s="3"/>
      <c r="AE888" s="3"/>
      <c r="AF888" s="3"/>
      <c r="AG888" s="3"/>
      <c r="AH888" s="3"/>
      <c r="AI888" s="3"/>
      <c r="AJ888" s="3"/>
      <c r="AK888" s="3"/>
      <c r="AL888" s="1"/>
      <c r="AM888" s="1"/>
    </row>
    <row r="889" spans="12:39">
      <c r="L889" s="1"/>
      <c r="M889" s="1"/>
      <c r="N889" s="1"/>
      <c r="O889" s="1"/>
      <c r="P889" s="1"/>
      <c r="Q889" s="1"/>
      <c r="R889" s="3"/>
      <c r="S889" s="3"/>
      <c r="T889" s="3"/>
      <c r="U889" s="3"/>
      <c r="V889" s="3"/>
      <c r="W889" s="3"/>
      <c r="X889" s="3"/>
      <c r="Y889" s="3"/>
      <c r="Z889" s="3"/>
      <c r="AA889" s="3"/>
      <c r="AB889" s="3"/>
      <c r="AC889" s="3"/>
      <c r="AD889" s="3"/>
      <c r="AE889" s="3"/>
      <c r="AF889" s="3"/>
      <c r="AG889" s="3"/>
      <c r="AH889" s="3"/>
      <c r="AI889" s="3"/>
      <c r="AJ889" s="3"/>
      <c r="AK889" s="3"/>
      <c r="AL889" s="1"/>
      <c r="AM889" s="1"/>
    </row>
    <row r="890" spans="12:39">
      <c r="L890" s="1"/>
      <c r="M890" s="1"/>
      <c r="N890" s="1"/>
      <c r="O890" s="1"/>
      <c r="P890" s="1"/>
      <c r="Q890" s="1"/>
      <c r="R890" s="3"/>
      <c r="S890" s="3"/>
      <c r="T890" s="3"/>
      <c r="U890" s="3"/>
      <c r="V890" s="3"/>
      <c r="W890" s="3"/>
      <c r="X890" s="3"/>
      <c r="Y890" s="3"/>
      <c r="Z890" s="3"/>
      <c r="AA890" s="3"/>
      <c r="AB890" s="3"/>
      <c r="AC890" s="3"/>
      <c r="AD890" s="3"/>
      <c r="AE890" s="3"/>
      <c r="AF890" s="3"/>
      <c r="AG890" s="3"/>
      <c r="AH890" s="3"/>
      <c r="AI890" s="3"/>
      <c r="AJ890" s="3"/>
      <c r="AK890" s="3"/>
      <c r="AL890" s="1"/>
      <c r="AM890" s="1"/>
    </row>
    <row r="891" spans="12:39">
      <c r="L891" s="1"/>
      <c r="M891" s="1"/>
      <c r="N891" s="1"/>
      <c r="O891" s="1"/>
      <c r="P891" s="1"/>
      <c r="Q891" s="1"/>
      <c r="R891" s="3"/>
      <c r="S891" s="3"/>
      <c r="T891" s="3"/>
      <c r="U891" s="3"/>
      <c r="V891" s="3"/>
      <c r="W891" s="3"/>
      <c r="X891" s="3"/>
      <c r="Y891" s="3"/>
      <c r="Z891" s="3"/>
      <c r="AA891" s="3"/>
      <c r="AB891" s="3"/>
      <c r="AC891" s="3"/>
      <c r="AD891" s="3"/>
      <c r="AE891" s="3"/>
      <c r="AF891" s="3"/>
      <c r="AG891" s="3"/>
      <c r="AH891" s="3"/>
      <c r="AI891" s="3"/>
      <c r="AJ891" s="3"/>
      <c r="AK891" s="3"/>
      <c r="AL891" s="1"/>
      <c r="AM891" s="1"/>
    </row>
    <row r="892" spans="12:39">
      <c r="L892" s="1"/>
      <c r="M892" s="1"/>
      <c r="N892" s="1"/>
      <c r="O892" s="1"/>
      <c r="P892" s="1"/>
      <c r="Q892" s="1"/>
      <c r="R892" s="3"/>
      <c r="S892" s="3"/>
      <c r="T892" s="3"/>
      <c r="U892" s="3"/>
      <c r="V892" s="3"/>
      <c r="W892" s="3"/>
      <c r="X892" s="3"/>
      <c r="Y892" s="3"/>
      <c r="Z892" s="3"/>
      <c r="AA892" s="3"/>
      <c r="AB892" s="3"/>
      <c r="AC892" s="3"/>
      <c r="AD892" s="3"/>
      <c r="AE892" s="3"/>
      <c r="AF892" s="3"/>
      <c r="AG892" s="3"/>
      <c r="AH892" s="3"/>
      <c r="AI892" s="3"/>
      <c r="AJ892" s="3"/>
      <c r="AK892" s="3"/>
      <c r="AL892" s="1"/>
      <c r="AM892" s="1"/>
    </row>
    <row r="893" spans="12:39">
      <c r="L893" s="1"/>
      <c r="M893" s="1"/>
      <c r="N893" s="1"/>
      <c r="O893" s="1"/>
      <c r="P893" s="1"/>
      <c r="Q893" s="1"/>
      <c r="R893" s="3"/>
      <c r="S893" s="3"/>
      <c r="T893" s="3"/>
      <c r="U893" s="3"/>
      <c r="V893" s="3"/>
      <c r="W893" s="3"/>
      <c r="X893" s="3"/>
      <c r="Y893" s="3"/>
      <c r="Z893" s="3"/>
      <c r="AA893" s="3"/>
      <c r="AB893" s="3"/>
      <c r="AC893" s="3"/>
      <c r="AD893" s="3"/>
      <c r="AE893" s="3"/>
      <c r="AF893" s="3"/>
      <c r="AG893" s="3"/>
      <c r="AH893" s="3"/>
      <c r="AI893" s="3"/>
      <c r="AJ893" s="3"/>
      <c r="AK893" s="3"/>
      <c r="AL893" s="1"/>
      <c r="AM893" s="1"/>
    </row>
    <row r="894" spans="12:39">
      <c r="L894" s="1"/>
      <c r="M894" s="1"/>
      <c r="N894" s="1"/>
      <c r="O894" s="1"/>
      <c r="P894" s="1"/>
      <c r="Q894" s="1"/>
      <c r="R894" s="3"/>
      <c r="S894" s="3"/>
      <c r="T894" s="3"/>
      <c r="U894" s="3"/>
      <c r="V894" s="3"/>
      <c r="W894" s="3"/>
      <c r="X894" s="3"/>
      <c r="Y894" s="3"/>
      <c r="Z894" s="3"/>
      <c r="AA894" s="3"/>
      <c r="AB894" s="3"/>
      <c r="AC894" s="3"/>
      <c r="AD894" s="3"/>
      <c r="AE894" s="3"/>
      <c r="AF894" s="3"/>
      <c r="AG894" s="3"/>
      <c r="AH894" s="3"/>
      <c r="AI894" s="3"/>
      <c r="AJ894" s="3"/>
      <c r="AK894" s="3"/>
      <c r="AL894" s="1"/>
      <c r="AM894" s="1"/>
    </row>
    <row r="895" spans="12:39">
      <c r="L895" s="1"/>
      <c r="M895" s="1"/>
      <c r="N895" s="1"/>
      <c r="O895" s="1"/>
      <c r="P895" s="1"/>
      <c r="Q895" s="1"/>
      <c r="R895" s="3"/>
      <c r="S895" s="3"/>
      <c r="T895" s="3"/>
      <c r="U895" s="3"/>
      <c r="V895" s="3"/>
      <c r="W895" s="3"/>
      <c r="X895" s="3"/>
      <c r="Y895" s="3"/>
      <c r="Z895" s="3"/>
      <c r="AA895" s="3"/>
      <c r="AB895" s="3"/>
      <c r="AC895" s="3"/>
      <c r="AD895" s="3"/>
      <c r="AE895" s="3"/>
      <c r="AF895" s="3"/>
      <c r="AG895" s="3"/>
      <c r="AH895" s="3"/>
      <c r="AI895" s="3"/>
      <c r="AJ895" s="3"/>
      <c r="AK895" s="3"/>
      <c r="AL895" s="1"/>
      <c r="AM895" s="1"/>
    </row>
    <row r="896" spans="12:39">
      <c r="L896" s="1"/>
      <c r="M896" s="1"/>
      <c r="N896" s="1"/>
      <c r="O896" s="1"/>
      <c r="P896" s="1"/>
      <c r="Q896" s="1"/>
      <c r="R896" s="3"/>
      <c r="S896" s="3"/>
      <c r="T896" s="3"/>
      <c r="U896" s="3"/>
      <c r="V896" s="3"/>
      <c r="W896" s="3"/>
      <c r="X896" s="3"/>
      <c r="Y896" s="3"/>
      <c r="Z896" s="3"/>
      <c r="AA896" s="3"/>
      <c r="AB896" s="3"/>
      <c r="AC896" s="3"/>
      <c r="AD896" s="3"/>
      <c r="AE896" s="3"/>
      <c r="AF896" s="3"/>
      <c r="AG896" s="3"/>
      <c r="AH896" s="3"/>
      <c r="AI896" s="3"/>
      <c r="AJ896" s="3"/>
      <c r="AK896" s="3"/>
      <c r="AL896" s="1"/>
      <c r="AM896" s="1"/>
    </row>
    <row r="897" spans="12:39">
      <c r="L897" s="1"/>
      <c r="M897" s="1"/>
      <c r="N897" s="1"/>
      <c r="O897" s="1"/>
      <c r="P897" s="1"/>
      <c r="Q897" s="1"/>
      <c r="R897" s="3"/>
      <c r="S897" s="3"/>
      <c r="T897" s="3"/>
      <c r="U897" s="3"/>
      <c r="V897" s="3"/>
      <c r="W897" s="3"/>
      <c r="X897" s="3"/>
      <c r="Y897" s="3"/>
      <c r="Z897" s="3"/>
      <c r="AA897" s="3"/>
      <c r="AB897" s="3"/>
      <c r="AC897" s="3"/>
      <c r="AD897" s="3"/>
      <c r="AE897" s="3"/>
      <c r="AF897" s="3"/>
      <c r="AG897" s="3"/>
      <c r="AH897" s="3"/>
      <c r="AI897" s="3"/>
      <c r="AJ897" s="3"/>
      <c r="AK897" s="3"/>
      <c r="AL897" s="1"/>
      <c r="AM897" s="1"/>
    </row>
    <row r="898" spans="12:39">
      <c r="L898" s="1"/>
      <c r="M898" s="1"/>
      <c r="N898" s="1"/>
      <c r="O898" s="1"/>
      <c r="P898" s="1"/>
      <c r="Q898" s="1"/>
      <c r="R898" s="3"/>
      <c r="S898" s="3"/>
      <c r="T898" s="3"/>
      <c r="U898" s="3"/>
      <c r="V898" s="3"/>
      <c r="W898" s="3"/>
      <c r="X898" s="3"/>
      <c r="Y898" s="3"/>
      <c r="Z898" s="3"/>
      <c r="AA898" s="3"/>
      <c r="AB898" s="3"/>
      <c r="AC898" s="3"/>
      <c r="AD898" s="3"/>
      <c r="AE898" s="3"/>
      <c r="AF898" s="3"/>
      <c r="AG898" s="3"/>
      <c r="AH898" s="3"/>
      <c r="AI898" s="3"/>
      <c r="AJ898" s="3"/>
      <c r="AK898" s="3"/>
      <c r="AL898" s="1"/>
      <c r="AM898" s="1"/>
    </row>
    <row r="899" spans="12:39">
      <c r="L899" s="1"/>
      <c r="M899" s="1"/>
      <c r="N899" s="1"/>
      <c r="O899" s="1"/>
      <c r="P899" s="1"/>
      <c r="Q899" s="1"/>
      <c r="R899" s="3"/>
      <c r="S899" s="3"/>
      <c r="T899" s="3"/>
      <c r="U899" s="3"/>
      <c r="V899" s="3"/>
      <c r="W899" s="3"/>
      <c r="X899" s="3"/>
      <c r="Y899" s="3"/>
      <c r="Z899" s="3"/>
      <c r="AA899" s="3"/>
      <c r="AB899" s="3"/>
      <c r="AC899" s="3"/>
      <c r="AD899" s="3"/>
      <c r="AE899" s="3"/>
      <c r="AF899" s="3"/>
      <c r="AG899" s="3"/>
      <c r="AH899" s="3"/>
      <c r="AI899" s="3"/>
      <c r="AJ899" s="3"/>
      <c r="AK899" s="3"/>
      <c r="AL899" s="1"/>
      <c r="AM899" s="1"/>
    </row>
    <row r="900" spans="12:39">
      <c r="L900" s="1"/>
      <c r="M900" s="1"/>
      <c r="N900" s="1"/>
      <c r="O900" s="1"/>
      <c r="P900" s="1"/>
      <c r="Q900" s="1"/>
      <c r="R900" s="3"/>
      <c r="S900" s="3"/>
      <c r="T900" s="3"/>
      <c r="U900" s="3"/>
      <c r="V900" s="3"/>
      <c r="W900" s="3"/>
      <c r="X900" s="3"/>
      <c r="Y900" s="3"/>
      <c r="Z900" s="3"/>
      <c r="AA900" s="3"/>
      <c r="AB900" s="3"/>
      <c r="AC900" s="3"/>
      <c r="AD900" s="3"/>
      <c r="AE900" s="3"/>
      <c r="AF900" s="3"/>
      <c r="AG900" s="3"/>
      <c r="AH900" s="3"/>
      <c r="AI900" s="3"/>
      <c r="AJ900" s="3"/>
      <c r="AK900" s="3"/>
      <c r="AL900" s="1"/>
      <c r="AM900" s="1"/>
    </row>
    <row r="901" spans="12:39">
      <c r="L901" s="1"/>
      <c r="M901" s="1"/>
      <c r="N901" s="1"/>
      <c r="O901" s="1"/>
      <c r="P901" s="1"/>
      <c r="Q901" s="1"/>
      <c r="R901" s="3"/>
      <c r="S901" s="3"/>
      <c r="T901" s="3"/>
      <c r="U901" s="3"/>
      <c r="V901" s="3"/>
      <c r="W901" s="3"/>
      <c r="X901" s="3"/>
      <c r="Y901" s="3"/>
      <c r="Z901" s="3"/>
      <c r="AA901" s="3"/>
      <c r="AB901" s="3"/>
      <c r="AC901" s="3"/>
      <c r="AD901" s="3"/>
      <c r="AE901" s="3"/>
      <c r="AF901" s="3"/>
      <c r="AG901" s="3"/>
      <c r="AH901" s="3"/>
      <c r="AI901" s="3"/>
      <c r="AJ901" s="3"/>
      <c r="AK901" s="3"/>
      <c r="AL901" s="1"/>
      <c r="AM901" s="1"/>
    </row>
    <row r="902" spans="12:39">
      <c r="L902" s="1"/>
      <c r="M902" s="1"/>
      <c r="N902" s="1"/>
      <c r="O902" s="1"/>
      <c r="P902" s="1"/>
      <c r="Q902" s="1"/>
      <c r="R902" s="3"/>
      <c r="S902" s="3"/>
      <c r="T902" s="3"/>
      <c r="U902" s="3"/>
      <c r="V902" s="3"/>
      <c r="W902" s="3"/>
      <c r="X902" s="3"/>
      <c r="Y902" s="3"/>
      <c r="Z902" s="3"/>
      <c r="AA902" s="3"/>
      <c r="AB902" s="3"/>
      <c r="AC902" s="3"/>
      <c r="AD902" s="3"/>
      <c r="AE902" s="3"/>
      <c r="AF902" s="3"/>
      <c r="AG902" s="3"/>
      <c r="AH902" s="3"/>
      <c r="AI902" s="3"/>
      <c r="AJ902" s="3"/>
      <c r="AK902" s="3"/>
      <c r="AL902" s="1"/>
      <c r="AM902" s="1"/>
    </row>
    <row r="903" spans="12:39">
      <c r="L903" s="1"/>
      <c r="M903" s="1"/>
      <c r="N903" s="1"/>
      <c r="O903" s="1"/>
      <c r="P903" s="1"/>
      <c r="Q903" s="1"/>
      <c r="R903" s="3"/>
      <c r="S903" s="3"/>
      <c r="T903" s="3"/>
      <c r="U903" s="3"/>
      <c r="V903" s="3"/>
      <c r="W903" s="3"/>
      <c r="X903" s="3"/>
      <c r="Y903" s="3"/>
      <c r="Z903" s="3"/>
      <c r="AA903" s="3"/>
      <c r="AB903" s="3"/>
      <c r="AC903" s="3"/>
      <c r="AD903" s="3"/>
      <c r="AE903" s="3"/>
      <c r="AF903" s="3"/>
      <c r="AG903" s="3"/>
      <c r="AH903" s="3"/>
      <c r="AI903" s="3"/>
      <c r="AJ903" s="3"/>
      <c r="AK903" s="3"/>
      <c r="AL903" s="1"/>
      <c r="AM903" s="1"/>
    </row>
    <row r="904" spans="12:39">
      <c r="L904" s="1"/>
      <c r="M904" s="1"/>
      <c r="N904" s="1"/>
      <c r="O904" s="1"/>
      <c r="P904" s="1"/>
      <c r="Q904" s="1"/>
      <c r="R904" s="3"/>
      <c r="S904" s="3"/>
      <c r="T904" s="3"/>
      <c r="U904" s="3"/>
      <c r="V904" s="3"/>
      <c r="W904" s="3"/>
      <c r="X904" s="3"/>
      <c r="Y904" s="3"/>
      <c r="Z904" s="3"/>
      <c r="AA904" s="3"/>
      <c r="AB904" s="3"/>
      <c r="AC904" s="3"/>
      <c r="AD904" s="3"/>
      <c r="AE904" s="3"/>
      <c r="AF904" s="3"/>
      <c r="AG904" s="3"/>
      <c r="AH904" s="3"/>
      <c r="AI904" s="3"/>
      <c r="AJ904" s="3"/>
      <c r="AK904" s="3"/>
      <c r="AL904" s="1"/>
      <c r="AM904" s="1"/>
    </row>
    <row r="905" spans="12:39">
      <c r="L905" s="1"/>
      <c r="M905" s="1"/>
      <c r="N905" s="1"/>
      <c r="O905" s="1"/>
      <c r="P905" s="1"/>
      <c r="Q905" s="1"/>
      <c r="R905" s="3"/>
      <c r="S905" s="3"/>
      <c r="T905" s="3"/>
      <c r="U905" s="3"/>
      <c r="V905" s="3"/>
      <c r="W905" s="3"/>
      <c r="X905" s="3"/>
      <c r="Y905" s="3"/>
      <c r="Z905" s="3"/>
      <c r="AA905" s="3"/>
      <c r="AB905" s="3"/>
      <c r="AC905" s="3"/>
      <c r="AD905" s="3"/>
      <c r="AE905" s="3"/>
      <c r="AF905" s="3"/>
      <c r="AG905" s="3"/>
      <c r="AH905" s="3"/>
      <c r="AI905" s="3"/>
      <c r="AJ905" s="3"/>
      <c r="AK905" s="3"/>
      <c r="AL905" s="1"/>
      <c r="AM905" s="1"/>
    </row>
    <row r="906" spans="12:39">
      <c r="L906" s="1"/>
      <c r="M906" s="1"/>
      <c r="N906" s="1"/>
      <c r="O906" s="1"/>
      <c r="P906" s="1"/>
      <c r="Q906" s="1"/>
      <c r="R906" s="3"/>
      <c r="S906" s="3"/>
      <c r="T906" s="3"/>
      <c r="U906" s="3"/>
      <c r="V906" s="3"/>
      <c r="W906" s="3"/>
      <c r="X906" s="3"/>
      <c r="Y906" s="3"/>
      <c r="Z906" s="3"/>
      <c r="AA906" s="3"/>
      <c r="AB906" s="3"/>
      <c r="AC906" s="3"/>
      <c r="AD906" s="3"/>
      <c r="AE906" s="3"/>
      <c r="AF906" s="3"/>
      <c r="AG906" s="3"/>
      <c r="AH906" s="3"/>
      <c r="AI906" s="3"/>
      <c r="AJ906" s="3"/>
      <c r="AK906" s="3"/>
      <c r="AL906" s="1"/>
      <c r="AM906" s="1"/>
    </row>
    <row r="907" spans="12:39">
      <c r="L907" s="1"/>
      <c r="M907" s="1"/>
      <c r="N907" s="1"/>
      <c r="O907" s="1"/>
      <c r="P907" s="1"/>
      <c r="Q907" s="1"/>
      <c r="R907" s="3"/>
      <c r="S907" s="3"/>
      <c r="T907" s="3"/>
      <c r="U907" s="3"/>
      <c r="V907" s="3"/>
      <c r="W907" s="3"/>
      <c r="X907" s="3"/>
      <c r="Y907" s="3"/>
      <c r="Z907" s="3"/>
      <c r="AA907" s="3"/>
      <c r="AB907" s="3"/>
      <c r="AC907" s="3"/>
      <c r="AD907" s="3"/>
      <c r="AE907" s="3"/>
      <c r="AF907" s="3"/>
      <c r="AG907" s="3"/>
      <c r="AH907" s="3"/>
      <c r="AI907" s="3"/>
      <c r="AJ907" s="3"/>
      <c r="AK907" s="3"/>
      <c r="AL907" s="1"/>
      <c r="AM907" s="1"/>
    </row>
    <row r="908" spans="12:39">
      <c r="L908" s="1"/>
      <c r="M908" s="1"/>
      <c r="N908" s="1"/>
      <c r="O908" s="1"/>
      <c r="P908" s="1"/>
      <c r="Q908" s="1"/>
      <c r="R908" s="3"/>
      <c r="S908" s="3"/>
      <c r="T908" s="3"/>
      <c r="U908" s="3"/>
      <c r="V908" s="3"/>
      <c r="W908" s="3"/>
      <c r="X908" s="3"/>
      <c r="Y908" s="3"/>
      <c r="Z908" s="3"/>
      <c r="AA908" s="3"/>
      <c r="AB908" s="3"/>
      <c r="AC908" s="3"/>
      <c r="AD908" s="3"/>
      <c r="AE908" s="3"/>
      <c r="AF908" s="3"/>
      <c r="AG908" s="3"/>
      <c r="AH908" s="3"/>
      <c r="AI908" s="3"/>
      <c r="AJ908" s="3"/>
      <c r="AK908" s="3"/>
      <c r="AL908" s="1"/>
      <c r="AM908" s="1"/>
    </row>
    <row r="909" spans="12:39">
      <c r="L909" s="1"/>
      <c r="M909" s="1"/>
      <c r="N909" s="1"/>
      <c r="O909" s="1"/>
      <c r="P909" s="1"/>
      <c r="Q909" s="1"/>
      <c r="R909" s="3"/>
      <c r="S909" s="3"/>
      <c r="T909" s="3"/>
      <c r="U909" s="3"/>
      <c r="V909" s="3"/>
      <c r="W909" s="3"/>
      <c r="X909" s="3"/>
      <c r="Y909" s="3"/>
      <c r="Z909" s="3"/>
      <c r="AA909" s="3"/>
      <c r="AB909" s="3"/>
      <c r="AC909" s="3"/>
      <c r="AD909" s="3"/>
      <c r="AE909" s="3"/>
      <c r="AF909" s="3"/>
      <c r="AG909" s="3"/>
      <c r="AH909" s="3"/>
      <c r="AI909" s="3"/>
      <c r="AJ909" s="3"/>
      <c r="AK909" s="3"/>
      <c r="AL909" s="1"/>
      <c r="AM909" s="1"/>
    </row>
    <row r="910" spans="12:39">
      <c r="L910" s="1"/>
      <c r="M910" s="1"/>
      <c r="N910" s="1"/>
      <c r="O910" s="1"/>
      <c r="P910" s="1"/>
      <c r="Q910" s="1"/>
      <c r="R910" s="3"/>
      <c r="S910" s="3"/>
      <c r="T910" s="3"/>
      <c r="U910" s="3"/>
      <c r="V910" s="3"/>
      <c r="W910" s="3"/>
      <c r="X910" s="3"/>
      <c r="Y910" s="3"/>
      <c r="Z910" s="3"/>
      <c r="AA910" s="3"/>
      <c r="AB910" s="3"/>
      <c r="AC910" s="3"/>
      <c r="AD910" s="3"/>
      <c r="AE910" s="3"/>
      <c r="AF910" s="3"/>
      <c r="AG910" s="3"/>
      <c r="AH910" s="3"/>
      <c r="AI910" s="3"/>
      <c r="AJ910" s="3"/>
      <c r="AK910" s="3"/>
      <c r="AL910" s="1"/>
      <c r="AM910" s="1"/>
    </row>
    <row r="911" spans="12:39">
      <c r="L911" s="1"/>
      <c r="M911" s="1"/>
      <c r="N911" s="1"/>
      <c r="O911" s="1"/>
      <c r="P911" s="1"/>
      <c r="Q911" s="1"/>
      <c r="R911" s="3"/>
      <c r="S911" s="3"/>
      <c r="T911" s="3"/>
      <c r="U911" s="3"/>
      <c r="V911" s="3"/>
      <c r="W911" s="3"/>
      <c r="X911" s="3"/>
      <c r="Y911" s="3"/>
      <c r="Z911" s="3"/>
      <c r="AA911" s="3"/>
      <c r="AB911" s="3"/>
      <c r="AC911" s="3"/>
      <c r="AD911" s="3"/>
      <c r="AE911" s="3"/>
      <c r="AF911" s="3"/>
      <c r="AG911" s="3"/>
      <c r="AH911" s="3"/>
      <c r="AI911" s="3"/>
      <c r="AJ911" s="3"/>
      <c r="AK911" s="3"/>
      <c r="AL911" s="1"/>
      <c r="AM911" s="1"/>
    </row>
    <row r="912" spans="12:39">
      <c r="L912" s="1"/>
      <c r="M912" s="1"/>
      <c r="N912" s="1"/>
      <c r="O912" s="1"/>
      <c r="P912" s="1"/>
      <c r="Q912" s="1"/>
      <c r="R912" s="3"/>
      <c r="S912" s="3"/>
      <c r="T912" s="3"/>
      <c r="U912" s="3"/>
      <c r="V912" s="3"/>
      <c r="W912" s="3"/>
      <c r="X912" s="3"/>
      <c r="Y912" s="3"/>
      <c r="Z912" s="3"/>
      <c r="AA912" s="3"/>
      <c r="AB912" s="3"/>
      <c r="AC912" s="3"/>
      <c r="AD912" s="3"/>
      <c r="AE912" s="3"/>
      <c r="AF912" s="3"/>
      <c r="AG912" s="3"/>
      <c r="AH912" s="3"/>
      <c r="AI912" s="3"/>
      <c r="AJ912" s="3"/>
      <c r="AK912" s="3"/>
      <c r="AL912" s="1"/>
      <c r="AM912" s="1"/>
    </row>
    <row r="913" spans="12:39">
      <c r="L913" s="1"/>
      <c r="M913" s="1"/>
      <c r="N913" s="1"/>
      <c r="O913" s="1"/>
      <c r="P913" s="1"/>
      <c r="Q913" s="1"/>
      <c r="R913" s="3"/>
      <c r="S913" s="3"/>
      <c r="T913" s="3"/>
      <c r="U913" s="3"/>
      <c r="V913" s="3"/>
      <c r="W913" s="3"/>
      <c r="X913" s="3"/>
      <c r="Y913" s="3"/>
      <c r="Z913" s="3"/>
      <c r="AA913" s="3"/>
      <c r="AB913" s="3"/>
      <c r="AC913" s="3"/>
      <c r="AD913" s="3"/>
      <c r="AE913" s="3"/>
      <c r="AF913" s="3"/>
      <c r="AG913" s="3"/>
      <c r="AH913" s="3"/>
      <c r="AI913" s="3"/>
      <c r="AJ913" s="3"/>
      <c r="AK913" s="3"/>
      <c r="AL913" s="1"/>
      <c r="AM913" s="1"/>
    </row>
    <row r="914" spans="12:39">
      <c r="L914" s="1"/>
      <c r="M914" s="1"/>
      <c r="N914" s="1"/>
      <c r="O914" s="1"/>
      <c r="P914" s="1"/>
      <c r="Q914" s="1"/>
      <c r="R914" s="3"/>
      <c r="S914" s="3"/>
      <c r="T914" s="3"/>
      <c r="U914" s="3"/>
      <c r="V914" s="3"/>
      <c r="W914" s="3"/>
      <c r="X914" s="3"/>
      <c r="Y914" s="3"/>
      <c r="Z914" s="3"/>
      <c r="AA914" s="3"/>
      <c r="AB914" s="3"/>
      <c r="AC914" s="3"/>
      <c r="AD914" s="3"/>
      <c r="AE914" s="3"/>
      <c r="AF914" s="3"/>
      <c r="AG914" s="3"/>
      <c r="AH914" s="3"/>
      <c r="AI914" s="3"/>
      <c r="AJ914" s="3"/>
      <c r="AK914" s="3"/>
      <c r="AL914" s="1"/>
      <c r="AM914" s="1"/>
    </row>
    <row r="915" spans="12:39">
      <c r="L915" s="1"/>
      <c r="M915" s="1"/>
      <c r="N915" s="1"/>
      <c r="O915" s="1"/>
      <c r="P915" s="1"/>
      <c r="Q915" s="1"/>
      <c r="R915" s="3"/>
      <c r="S915" s="3"/>
      <c r="T915" s="3"/>
      <c r="U915" s="3"/>
      <c r="V915" s="3"/>
      <c r="W915" s="3"/>
      <c r="X915" s="3"/>
      <c r="Y915" s="3"/>
      <c r="Z915" s="3"/>
      <c r="AA915" s="3"/>
      <c r="AB915" s="3"/>
      <c r="AC915" s="3"/>
      <c r="AD915" s="3"/>
      <c r="AE915" s="3"/>
      <c r="AF915" s="3"/>
      <c r="AG915" s="3"/>
      <c r="AH915" s="3"/>
      <c r="AI915" s="3"/>
      <c r="AJ915" s="3"/>
      <c r="AK915" s="3"/>
      <c r="AL915" s="1"/>
      <c r="AM915" s="1"/>
    </row>
    <row r="916" spans="12:39">
      <c r="L916" s="1"/>
      <c r="M916" s="1"/>
      <c r="N916" s="1"/>
      <c r="O916" s="1"/>
      <c r="P916" s="1"/>
      <c r="Q916" s="1"/>
      <c r="R916" s="3"/>
      <c r="S916" s="3"/>
      <c r="T916" s="3"/>
      <c r="U916" s="3"/>
      <c r="V916" s="3"/>
      <c r="W916" s="3"/>
      <c r="X916" s="3"/>
      <c r="Y916" s="3"/>
      <c r="Z916" s="3"/>
      <c r="AA916" s="3"/>
      <c r="AB916" s="3"/>
      <c r="AC916" s="3"/>
      <c r="AD916" s="3"/>
      <c r="AE916" s="3"/>
      <c r="AF916" s="3"/>
      <c r="AG916" s="3"/>
      <c r="AH916" s="3"/>
      <c r="AI916" s="3"/>
      <c r="AJ916" s="3"/>
      <c r="AK916" s="3"/>
      <c r="AL916" s="1"/>
      <c r="AM916" s="1"/>
    </row>
    <row r="917" spans="12:39">
      <c r="L917" s="1"/>
      <c r="M917" s="1"/>
      <c r="N917" s="1"/>
      <c r="O917" s="1"/>
      <c r="P917" s="1"/>
      <c r="Q917" s="1"/>
      <c r="R917" s="3"/>
      <c r="S917" s="3"/>
      <c r="T917" s="3"/>
      <c r="U917" s="3"/>
      <c r="V917" s="3"/>
      <c r="W917" s="3"/>
      <c r="X917" s="3"/>
      <c r="Y917" s="3"/>
      <c r="Z917" s="3"/>
      <c r="AA917" s="3"/>
      <c r="AB917" s="3"/>
      <c r="AC917" s="3"/>
      <c r="AD917" s="3"/>
      <c r="AE917" s="3"/>
      <c r="AF917" s="3"/>
      <c r="AG917" s="3"/>
      <c r="AH917" s="3"/>
      <c r="AI917" s="3"/>
      <c r="AJ917" s="3"/>
      <c r="AK917" s="3"/>
      <c r="AL917" s="1"/>
      <c r="AM917" s="1"/>
    </row>
    <row r="918" spans="12:39">
      <c r="L918" s="1"/>
      <c r="M918" s="1"/>
      <c r="N918" s="1"/>
      <c r="O918" s="1"/>
      <c r="P918" s="1"/>
      <c r="Q918" s="1"/>
      <c r="R918" s="3"/>
      <c r="S918" s="3"/>
      <c r="T918" s="3"/>
      <c r="U918" s="3"/>
      <c r="V918" s="3"/>
      <c r="W918" s="3"/>
      <c r="X918" s="3"/>
      <c r="Y918" s="3"/>
      <c r="Z918" s="3"/>
      <c r="AA918" s="3"/>
      <c r="AB918" s="3"/>
      <c r="AC918" s="3"/>
      <c r="AD918" s="3"/>
      <c r="AE918" s="3"/>
      <c r="AF918" s="3"/>
      <c r="AG918" s="3"/>
      <c r="AH918" s="3"/>
      <c r="AI918" s="3"/>
      <c r="AJ918" s="3"/>
      <c r="AK918" s="3"/>
      <c r="AL918" s="1"/>
      <c r="AM918" s="1"/>
    </row>
    <row r="919" spans="12:39">
      <c r="L919" s="1"/>
      <c r="M919" s="1"/>
      <c r="N919" s="1"/>
      <c r="O919" s="1"/>
      <c r="P919" s="1"/>
      <c r="Q919" s="1"/>
      <c r="R919" s="3"/>
      <c r="S919" s="3"/>
      <c r="T919" s="3"/>
      <c r="U919" s="3"/>
      <c r="V919" s="3"/>
      <c r="W919" s="3"/>
      <c r="X919" s="3"/>
      <c r="Y919" s="3"/>
      <c r="Z919" s="3"/>
      <c r="AA919" s="3"/>
      <c r="AB919" s="3"/>
      <c r="AC919" s="3"/>
      <c r="AD919" s="3"/>
      <c r="AE919" s="3"/>
      <c r="AF919" s="3"/>
      <c r="AG919" s="3"/>
      <c r="AH919" s="3"/>
      <c r="AI919" s="3"/>
      <c r="AJ919" s="3"/>
      <c r="AK919" s="3"/>
      <c r="AL919" s="1"/>
      <c r="AM919" s="1"/>
    </row>
    <row r="920" spans="12:39">
      <c r="L920" s="1"/>
      <c r="M920" s="1"/>
      <c r="N920" s="1"/>
      <c r="O920" s="1"/>
      <c r="P920" s="1"/>
      <c r="Q920" s="1"/>
      <c r="R920" s="3"/>
      <c r="S920" s="3"/>
      <c r="T920" s="3"/>
      <c r="U920" s="3"/>
      <c r="V920" s="3"/>
      <c r="W920" s="3"/>
      <c r="X920" s="3"/>
      <c r="Y920" s="3"/>
      <c r="Z920" s="3"/>
      <c r="AA920" s="3"/>
      <c r="AB920" s="3"/>
      <c r="AC920" s="3"/>
      <c r="AD920" s="3"/>
      <c r="AE920" s="3"/>
      <c r="AF920" s="3"/>
      <c r="AG920" s="3"/>
      <c r="AH920" s="3"/>
      <c r="AI920" s="3"/>
      <c r="AJ920" s="3"/>
      <c r="AK920" s="3"/>
      <c r="AL920" s="1"/>
      <c r="AM920" s="1"/>
    </row>
    <row r="921" spans="12:39">
      <c r="L921" s="1"/>
      <c r="M921" s="1"/>
      <c r="N921" s="1"/>
      <c r="O921" s="1"/>
      <c r="P921" s="1"/>
      <c r="Q921" s="1"/>
      <c r="R921" s="3"/>
      <c r="S921" s="3"/>
      <c r="T921" s="3"/>
      <c r="U921" s="3"/>
      <c r="V921" s="3"/>
      <c r="W921" s="3"/>
      <c r="X921" s="3"/>
      <c r="Y921" s="3"/>
      <c r="Z921" s="3"/>
      <c r="AA921" s="3"/>
      <c r="AB921" s="3"/>
      <c r="AC921" s="3"/>
      <c r="AD921" s="3"/>
      <c r="AE921" s="3"/>
      <c r="AF921" s="3"/>
      <c r="AG921" s="3"/>
      <c r="AH921" s="3"/>
      <c r="AI921" s="3"/>
      <c r="AJ921" s="3"/>
      <c r="AK921" s="3"/>
      <c r="AL921" s="1"/>
      <c r="AM921" s="1"/>
    </row>
    <row r="922" spans="12:39">
      <c r="L922" s="1"/>
      <c r="M922" s="1"/>
      <c r="N922" s="1"/>
      <c r="O922" s="1"/>
      <c r="P922" s="1"/>
      <c r="Q922" s="1"/>
      <c r="R922" s="3"/>
      <c r="S922" s="3"/>
      <c r="T922" s="3"/>
      <c r="U922" s="3"/>
      <c r="V922" s="3"/>
      <c r="W922" s="3"/>
      <c r="X922" s="3"/>
      <c r="Y922" s="3"/>
      <c r="Z922" s="3"/>
      <c r="AA922" s="3"/>
      <c r="AB922" s="3"/>
      <c r="AC922" s="3"/>
      <c r="AD922" s="3"/>
      <c r="AE922" s="3"/>
      <c r="AF922" s="3"/>
      <c r="AG922" s="3"/>
      <c r="AH922" s="3"/>
      <c r="AI922" s="3"/>
      <c r="AJ922" s="3"/>
      <c r="AK922" s="3"/>
      <c r="AL922" s="1"/>
      <c r="AM922" s="1"/>
    </row>
    <row r="923" spans="12:39">
      <c r="L923" s="1"/>
      <c r="M923" s="1"/>
      <c r="N923" s="1"/>
      <c r="O923" s="1"/>
      <c r="P923" s="1"/>
      <c r="Q923" s="1"/>
      <c r="R923" s="3"/>
      <c r="S923" s="3"/>
      <c r="T923" s="3"/>
      <c r="U923" s="3"/>
      <c r="V923" s="3"/>
      <c r="W923" s="3"/>
      <c r="X923" s="3"/>
      <c r="Y923" s="3"/>
      <c r="Z923" s="3"/>
      <c r="AA923" s="3"/>
      <c r="AB923" s="3"/>
      <c r="AC923" s="3"/>
      <c r="AD923" s="3"/>
      <c r="AE923" s="3"/>
      <c r="AF923" s="3"/>
      <c r="AG923" s="3"/>
      <c r="AH923" s="3"/>
      <c r="AI923" s="3"/>
      <c r="AJ923" s="3"/>
      <c r="AK923" s="3"/>
      <c r="AL923" s="1"/>
      <c r="AM923" s="1"/>
    </row>
    <row r="924" spans="12:39">
      <c r="L924" s="1"/>
      <c r="M924" s="1"/>
      <c r="N924" s="1"/>
      <c r="O924" s="1"/>
      <c r="P924" s="1"/>
      <c r="Q924" s="1"/>
      <c r="R924" s="3"/>
      <c r="S924" s="3"/>
      <c r="T924" s="3"/>
      <c r="U924" s="3"/>
      <c r="V924" s="3"/>
      <c r="W924" s="3"/>
      <c r="X924" s="3"/>
      <c r="Y924" s="3"/>
      <c r="Z924" s="3"/>
      <c r="AA924" s="3"/>
      <c r="AB924" s="3"/>
      <c r="AC924" s="3"/>
      <c r="AD924" s="3"/>
      <c r="AE924" s="3"/>
      <c r="AF924" s="3"/>
      <c r="AG924" s="3"/>
      <c r="AH924" s="3"/>
      <c r="AI924" s="3"/>
      <c r="AJ924" s="3"/>
      <c r="AK924" s="3"/>
      <c r="AL924" s="1"/>
      <c r="AM924" s="1"/>
    </row>
    <row r="925" spans="12:39">
      <c r="L925" s="1"/>
      <c r="M925" s="1"/>
      <c r="N925" s="1"/>
      <c r="O925" s="1"/>
      <c r="P925" s="1"/>
      <c r="Q925" s="1"/>
      <c r="R925" s="3"/>
      <c r="S925" s="3"/>
      <c r="T925" s="3"/>
      <c r="U925" s="3"/>
      <c r="V925" s="3"/>
      <c r="W925" s="3"/>
      <c r="X925" s="3"/>
      <c r="Y925" s="3"/>
      <c r="Z925" s="3"/>
      <c r="AA925" s="3"/>
      <c r="AB925" s="3"/>
      <c r="AC925" s="3"/>
      <c r="AD925" s="3"/>
      <c r="AE925" s="3"/>
      <c r="AF925" s="3"/>
      <c r="AG925" s="3"/>
      <c r="AH925" s="3"/>
      <c r="AI925" s="3"/>
      <c r="AJ925" s="3"/>
      <c r="AK925" s="3"/>
      <c r="AL925" s="1"/>
      <c r="AM925" s="1"/>
    </row>
    <row r="926" spans="12:39">
      <c r="L926" s="1"/>
      <c r="M926" s="1"/>
      <c r="N926" s="1"/>
      <c r="O926" s="1"/>
      <c r="P926" s="1"/>
      <c r="Q926" s="1"/>
      <c r="R926" s="3"/>
      <c r="S926" s="3"/>
      <c r="T926" s="3"/>
      <c r="U926" s="3"/>
      <c r="V926" s="3"/>
      <c r="W926" s="3"/>
      <c r="X926" s="3"/>
      <c r="Y926" s="3"/>
      <c r="Z926" s="3"/>
      <c r="AA926" s="3"/>
      <c r="AB926" s="3"/>
      <c r="AC926" s="3"/>
      <c r="AD926" s="3"/>
      <c r="AE926" s="3"/>
      <c r="AF926" s="3"/>
      <c r="AG926" s="3"/>
      <c r="AH926" s="3"/>
      <c r="AI926" s="3"/>
      <c r="AJ926" s="3"/>
      <c r="AK926" s="3"/>
      <c r="AL926" s="1"/>
      <c r="AM926" s="1"/>
    </row>
    <row r="927" spans="12:39">
      <c r="L927" s="1"/>
      <c r="M927" s="1"/>
      <c r="N927" s="1"/>
      <c r="O927" s="1"/>
      <c r="P927" s="1"/>
      <c r="Q927" s="1"/>
      <c r="R927" s="3"/>
      <c r="S927" s="3"/>
      <c r="T927" s="3"/>
      <c r="U927" s="3"/>
      <c r="V927" s="3"/>
      <c r="W927" s="3"/>
      <c r="X927" s="3"/>
      <c r="Y927" s="3"/>
      <c r="Z927" s="3"/>
      <c r="AA927" s="3"/>
      <c r="AB927" s="3"/>
      <c r="AC927" s="3"/>
      <c r="AD927" s="3"/>
      <c r="AE927" s="3"/>
      <c r="AF927" s="3"/>
      <c r="AG927" s="3"/>
      <c r="AH927" s="3"/>
      <c r="AI927" s="3"/>
      <c r="AJ927" s="3"/>
      <c r="AK927" s="3"/>
      <c r="AL927" s="1"/>
      <c r="AM927" s="1"/>
    </row>
    <row r="928" spans="12:39">
      <c r="L928" s="1"/>
      <c r="M928" s="1"/>
      <c r="N928" s="1"/>
      <c r="O928" s="1"/>
      <c r="P928" s="1"/>
      <c r="Q928" s="1"/>
      <c r="R928" s="3"/>
      <c r="S928" s="3"/>
      <c r="T928" s="3"/>
      <c r="U928" s="3"/>
      <c r="V928" s="3"/>
      <c r="W928" s="3"/>
      <c r="X928" s="3"/>
      <c r="Y928" s="3"/>
      <c r="Z928" s="3"/>
      <c r="AA928" s="3"/>
      <c r="AB928" s="3"/>
      <c r="AC928" s="3"/>
      <c r="AD928" s="3"/>
      <c r="AE928" s="3"/>
      <c r="AF928" s="3"/>
      <c r="AG928" s="3"/>
      <c r="AH928" s="3"/>
      <c r="AI928" s="3"/>
      <c r="AJ928" s="3"/>
      <c r="AK928" s="3"/>
      <c r="AL928" s="1"/>
      <c r="AM928" s="1"/>
    </row>
    <row r="929" spans="12:39">
      <c r="L929" s="1"/>
      <c r="M929" s="1"/>
      <c r="N929" s="1"/>
      <c r="O929" s="1"/>
      <c r="P929" s="1"/>
      <c r="Q929" s="1"/>
      <c r="R929" s="3"/>
      <c r="S929" s="3"/>
      <c r="T929" s="3"/>
      <c r="U929" s="3"/>
      <c r="V929" s="3"/>
      <c r="W929" s="3"/>
      <c r="X929" s="3"/>
      <c r="Y929" s="3"/>
      <c r="Z929" s="3"/>
      <c r="AA929" s="3"/>
      <c r="AB929" s="3"/>
      <c r="AC929" s="3"/>
      <c r="AD929" s="3"/>
      <c r="AE929" s="3"/>
      <c r="AF929" s="3"/>
      <c r="AG929" s="3"/>
      <c r="AH929" s="3"/>
      <c r="AI929" s="3"/>
      <c r="AJ929" s="3"/>
      <c r="AK929" s="3"/>
      <c r="AL929" s="1"/>
      <c r="AM929" s="1"/>
    </row>
    <row r="930" spans="12:39">
      <c r="L930" s="1"/>
      <c r="M930" s="1"/>
      <c r="N930" s="1"/>
      <c r="O930" s="1"/>
      <c r="P930" s="1"/>
      <c r="Q930" s="1"/>
      <c r="R930" s="3"/>
      <c r="S930" s="3"/>
      <c r="T930" s="3"/>
      <c r="U930" s="3"/>
      <c r="V930" s="3"/>
      <c r="W930" s="3"/>
      <c r="X930" s="3"/>
      <c r="Y930" s="3"/>
      <c r="Z930" s="3"/>
      <c r="AA930" s="3"/>
      <c r="AB930" s="3"/>
      <c r="AC930" s="3"/>
      <c r="AD930" s="3"/>
      <c r="AE930" s="3"/>
      <c r="AF930" s="3"/>
      <c r="AG930" s="3"/>
      <c r="AH930" s="3"/>
      <c r="AI930" s="3"/>
      <c r="AJ930" s="3"/>
      <c r="AK930" s="3"/>
      <c r="AL930" s="1"/>
      <c r="AM930" s="1"/>
    </row>
    <row r="931" spans="12:39">
      <c r="L931" s="1"/>
      <c r="M931" s="1"/>
      <c r="N931" s="1"/>
      <c r="O931" s="1"/>
      <c r="P931" s="1"/>
      <c r="Q931" s="1"/>
      <c r="R931" s="3"/>
      <c r="S931" s="3"/>
      <c r="T931" s="3"/>
      <c r="U931" s="3"/>
      <c r="V931" s="3"/>
      <c r="W931" s="3"/>
      <c r="X931" s="3"/>
      <c r="Y931" s="3"/>
      <c r="Z931" s="3"/>
      <c r="AA931" s="3"/>
      <c r="AB931" s="3"/>
      <c r="AC931" s="3"/>
      <c r="AD931" s="3"/>
      <c r="AE931" s="3"/>
      <c r="AF931" s="3"/>
      <c r="AG931" s="3"/>
      <c r="AH931" s="3"/>
      <c r="AI931" s="3"/>
      <c r="AJ931" s="3"/>
      <c r="AK931" s="3"/>
      <c r="AL931" s="1"/>
      <c r="AM931" s="1"/>
    </row>
    <row r="932" spans="12:39">
      <c r="L932" s="1"/>
      <c r="M932" s="1"/>
      <c r="N932" s="1"/>
      <c r="O932" s="1"/>
      <c r="P932" s="1"/>
      <c r="Q932" s="1"/>
      <c r="R932" s="3"/>
      <c r="S932" s="3"/>
      <c r="T932" s="3"/>
      <c r="U932" s="3"/>
      <c r="V932" s="3"/>
      <c r="W932" s="3"/>
      <c r="X932" s="3"/>
      <c r="Y932" s="3"/>
      <c r="Z932" s="3"/>
      <c r="AA932" s="3"/>
      <c r="AB932" s="3"/>
      <c r="AC932" s="3"/>
      <c r="AD932" s="3"/>
      <c r="AE932" s="3"/>
      <c r="AF932" s="3"/>
      <c r="AG932" s="3"/>
      <c r="AH932" s="3"/>
      <c r="AI932" s="3"/>
      <c r="AJ932" s="3"/>
      <c r="AK932" s="3"/>
      <c r="AL932" s="1"/>
      <c r="AM932" s="1"/>
    </row>
    <row r="933" spans="12:39">
      <c r="L933" s="1"/>
      <c r="M933" s="1"/>
      <c r="N933" s="1"/>
      <c r="O933" s="1"/>
      <c r="P933" s="1"/>
      <c r="Q933" s="1"/>
      <c r="R933" s="3"/>
      <c r="S933" s="3"/>
      <c r="T933" s="3"/>
      <c r="U933" s="3"/>
      <c r="V933" s="3"/>
      <c r="W933" s="3"/>
      <c r="X933" s="3"/>
      <c r="Y933" s="3"/>
      <c r="Z933" s="3"/>
      <c r="AA933" s="3"/>
      <c r="AB933" s="3"/>
      <c r="AC933" s="3"/>
      <c r="AD933" s="3"/>
      <c r="AE933" s="3"/>
      <c r="AF933" s="3"/>
      <c r="AG933" s="3"/>
      <c r="AH933" s="3"/>
      <c r="AI933" s="3"/>
      <c r="AJ933" s="3"/>
      <c r="AK933" s="3"/>
      <c r="AL933" s="1"/>
      <c r="AM933" s="1"/>
    </row>
    <row r="934" spans="12:39">
      <c r="L934" s="1"/>
      <c r="M934" s="1"/>
      <c r="N934" s="1"/>
      <c r="O934" s="1"/>
      <c r="P934" s="1"/>
      <c r="Q934" s="1"/>
      <c r="R934" s="3"/>
      <c r="S934" s="3"/>
      <c r="T934" s="3"/>
      <c r="U934" s="3"/>
      <c r="V934" s="3"/>
      <c r="W934" s="3"/>
      <c r="X934" s="3"/>
      <c r="Y934" s="3"/>
      <c r="Z934" s="3"/>
      <c r="AA934" s="3"/>
      <c r="AB934" s="3"/>
      <c r="AC934" s="3"/>
      <c r="AD934" s="3"/>
      <c r="AE934" s="3"/>
      <c r="AF934" s="3"/>
      <c r="AG934" s="3"/>
      <c r="AH934" s="3"/>
      <c r="AI934" s="3"/>
      <c r="AJ934" s="3"/>
      <c r="AK934" s="3"/>
      <c r="AL934" s="1"/>
      <c r="AM934" s="1"/>
    </row>
    <row r="935" spans="12:39">
      <c r="L935" s="1"/>
      <c r="M935" s="1"/>
      <c r="N935" s="1"/>
      <c r="O935" s="1"/>
      <c r="P935" s="1"/>
      <c r="Q935" s="1"/>
      <c r="R935" s="3"/>
      <c r="S935" s="3"/>
      <c r="T935" s="3"/>
      <c r="U935" s="3"/>
      <c r="V935" s="3"/>
      <c r="W935" s="3"/>
      <c r="X935" s="3"/>
      <c r="Y935" s="3"/>
      <c r="Z935" s="3"/>
      <c r="AA935" s="3"/>
      <c r="AB935" s="3"/>
      <c r="AC935" s="3"/>
      <c r="AD935" s="3"/>
      <c r="AE935" s="3"/>
      <c r="AF935" s="3"/>
      <c r="AG935" s="3"/>
      <c r="AH935" s="3"/>
      <c r="AI935" s="3"/>
      <c r="AJ935" s="3"/>
      <c r="AK935" s="3"/>
      <c r="AL935" s="1"/>
      <c r="AM935" s="1"/>
    </row>
    <row r="936" spans="12:39">
      <c r="L936" s="1"/>
      <c r="M936" s="1"/>
      <c r="N936" s="1"/>
      <c r="O936" s="1"/>
      <c r="P936" s="1"/>
      <c r="Q936" s="1"/>
      <c r="R936" s="3"/>
      <c r="S936" s="3"/>
      <c r="T936" s="3"/>
      <c r="U936" s="3"/>
      <c r="V936" s="3"/>
      <c r="W936" s="3"/>
      <c r="X936" s="3"/>
      <c r="Y936" s="3"/>
      <c r="Z936" s="3"/>
      <c r="AA936" s="3"/>
      <c r="AB936" s="3"/>
      <c r="AC936" s="3"/>
      <c r="AD936" s="3"/>
      <c r="AE936" s="3"/>
      <c r="AF936" s="3"/>
      <c r="AG936" s="3"/>
      <c r="AH936" s="3"/>
      <c r="AI936" s="3"/>
      <c r="AJ936" s="3"/>
      <c r="AK936" s="3"/>
      <c r="AL936" s="1"/>
      <c r="AM936" s="1"/>
    </row>
    <row r="937" spans="12:39">
      <c r="L937" s="1"/>
      <c r="M937" s="1"/>
      <c r="N937" s="1"/>
      <c r="O937" s="1"/>
      <c r="P937" s="1"/>
      <c r="Q937" s="1"/>
      <c r="R937" s="3"/>
      <c r="S937" s="3"/>
      <c r="T937" s="3"/>
      <c r="U937" s="3"/>
      <c r="V937" s="3"/>
      <c r="W937" s="3"/>
      <c r="X937" s="3"/>
      <c r="Y937" s="3"/>
      <c r="Z937" s="3"/>
      <c r="AA937" s="3"/>
      <c r="AB937" s="3"/>
      <c r="AC937" s="3"/>
      <c r="AD937" s="3"/>
      <c r="AE937" s="3"/>
      <c r="AF937" s="3"/>
      <c r="AG937" s="3"/>
      <c r="AH937" s="3"/>
      <c r="AI937" s="3"/>
      <c r="AJ937" s="3"/>
      <c r="AK937" s="3"/>
      <c r="AL937" s="1"/>
      <c r="AM937" s="1"/>
    </row>
    <row r="938" spans="12:39">
      <c r="L938" s="1"/>
      <c r="M938" s="1"/>
      <c r="N938" s="1"/>
      <c r="O938" s="1"/>
      <c r="P938" s="1"/>
      <c r="Q938" s="1"/>
      <c r="R938" s="3"/>
      <c r="S938" s="3"/>
      <c r="T938" s="3"/>
      <c r="U938" s="3"/>
      <c r="V938" s="3"/>
      <c r="W938" s="3"/>
      <c r="X938" s="3"/>
      <c r="Y938" s="3"/>
      <c r="Z938" s="3"/>
      <c r="AA938" s="3"/>
      <c r="AB938" s="3"/>
      <c r="AC938" s="3"/>
      <c r="AD938" s="3"/>
      <c r="AE938" s="3"/>
      <c r="AF938" s="3"/>
      <c r="AG938" s="3"/>
      <c r="AH938" s="3"/>
      <c r="AI938" s="3"/>
      <c r="AJ938" s="3"/>
      <c r="AK938" s="3"/>
      <c r="AL938" s="1"/>
      <c r="AM938" s="1"/>
    </row>
    <row r="939" spans="12:39">
      <c r="L939" s="1"/>
      <c r="M939" s="1"/>
      <c r="N939" s="1"/>
      <c r="O939" s="1"/>
      <c r="P939" s="1"/>
      <c r="Q939" s="1"/>
      <c r="R939" s="3"/>
      <c r="S939" s="3"/>
      <c r="T939" s="3"/>
      <c r="U939" s="3"/>
      <c r="V939" s="3"/>
      <c r="W939" s="3"/>
      <c r="X939" s="3"/>
      <c r="Y939" s="3"/>
      <c r="Z939" s="3"/>
      <c r="AA939" s="3"/>
      <c r="AB939" s="3"/>
      <c r="AC939" s="3"/>
      <c r="AD939" s="3"/>
      <c r="AE939" s="3"/>
      <c r="AF939" s="3"/>
      <c r="AG939" s="3"/>
      <c r="AH939" s="3"/>
      <c r="AI939" s="3"/>
      <c r="AJ939" s="3"/>
      <c r="AK939" s="3"/>
      <c r="AL939" s="1"/>
      <c r="AM939" s="1"/>
    </row>
    <row r="940" spans="12:39">
      <c r="L940" s="1"/>
      <c r="M940" s="1"/>
      <c r="N940" s="1"/>
      <c r="O940" s="1"/>
      <c r="P940" s="1"/>
      <c r="Q940" s="1"/>
      <c r="R940" s="3"/>
      <c r="S940" s="3"/>
      <c r="T940" s="3"/>
      <c r="U940" s="3"/>
      <c r="V940" s="3"/>
      <c r="W940" s="3"/>
      <c r="X940" s="3"/>
      <c r="Y940" s="3"/>
      <c r="Z940" s="3"/>
      <c r="AA940" s="3"/>
      <c r="AB940" s="3"/>
      <c r="AC940" s="3"/>
      <c r="AD940" s="3"/>
      <c r="AE940" s="3"/>
      <c r="AF940" s="3"/>
      <c r="AG940" s="3"/>
      <c r="AH940" s="3"/>
      <c r="AI940" s="3"/>
      <c r="AJ940" s="3"/>
      <c r="AK940" s="3"/>
      <c r="AL940" s="1"/>
      <c r="AM940" s="1"/>
    </row>
    <row r="941" spans="12:39">
      <c r="L941" s="1"/>
      <c r="M941" s="1"/>
      <c r="N941" s="1"/>
      <c r="O941" s="1"/>
      <c r="P941" s="1"/>
      <c r="Q941" s="1"/>
      <c r="R941" s="3"/>
      <c r="S941" s="3"/>
      <c r="T941" s="3"/>
      <c r="U941" s="3"/>
      <c r="V941" s="3"/>
      <c r="W941" s="3"/>
      <c r="X941" s="3"/>
      <c r="Y941" s="3"/>
      <c r="Z941" s="3"/>
      <c r="AA941" s="3"/>
      <c r="AB941" s="3"/>
      <c r="AC941" s="3"/>
      <c r="AD941" s="3"/>
      <c r="AE941" s="3"/>
      <c r="AF941" s="3"/>
      <c r="AG941" s="3"/>
      <c r="AH941" s="3"/>
      <c r="AI941" s="3"/>
      <c r="AJ941" s="3"/>
      <c r="AK941" s="3"/>
      <c r="AL941" s="1"/>
      <c r="AM941" s="1"/>
    </row>
    <row r="942" spans="12:39">
      <c r="L942" s="1"/>
      <c r="M942" s="1"/>
      <c r="N942" s="1"/>
      <c r="O942" s="1"/>
      <c r="P942" s="1"/>
      <c r="Q942" s="1"/>
      <c r="R942" s="3"/>
      <c r="S942" s="3"/>
      <c r="T942" s="3"/>
      <c r="U942" s="3"/>
      <c r="V942" s="3"/>
      <c r="W942" s="3"/>
      <c r="X942" s="3"/>
      <c r="Y942" s="3"/>
      <c r="Z942" s="3"/>
      <c r="AA942" s="3"/>
      <c r="AB942" s="3"/>
      <c r="AC942" s="3"/>
      <c r="AD942" s="3"/>
      <c r="AE942" s="3"/>
      <c r="AF942" s="3"/>
      <c r="AG942" s="3"/>
      <c r="AH942" s="3"/>
      <c r="AI942" s="3"/>
      <c r="AJ942" s="3"/>
      <c r="AK942" s="3"/>
      <c r="AL942" s="1"/>
      <c r="AM942" s="1"/>
    </row>
    <row r="943" spans="12:39">
      <c r="L943" s="1"/>
      <c r="M943" s="1"/>
      <c r="N943" s="1"/>
      <c r="O943" s="1"/>
      <c r="P943" s="1"/>
      <c r="Q943" s="1"/>
      <c r="R943" s="3"/>
      <c r="S943" s="3"/>
      <c r="T943" s="3"/>
      <c r="U943" s="3"/>
      <c r="V943" s="3"/>
      <c r="W943" s="3"/>
      <c r="X943" s="3"/>
      <c r="Y943" s="3"/>
      <c r="Z943" s="3"/>
      <c r="AA943" s="3"/>
      <c r="AB943" s="3"/>
      <c r="AC943" s="3"/>
      <c r="AD943" s="3"/>
      <c r="AE943" s="3"/>
      <c r="AF943" s="3"/>
      <c r="AG943" s="3"/>
      <c r="AH943" s="3"/>
      <c r="AI943" s="3"/>
      <c r="AJ943" s="3"/>
      <c r="AK943" s="3"/>
      <c r="AL943" s="1"/>
      <c r="AM943" s="1"/>
    </row>
    <row r="944" spans="12:39">
      <c r="L944" s="1"/>
      <c r="M944" s="1"/>
      <c r="N944" s="1"/>
      <c r="O944" s="1"/>
      <c r="P944" s="1"/>
      <c r="Q944" s="1"/>
      <c r="R944" s="3"/>
      <c r="S944" s="3"/>
      <c r="T944" s="3"/>
      <c r="U944" s="3"/>
      <c r="V944" s="3"/>
      <c r="W944" s="3"/>
      <c r="X944" s="3"/>
      <c r="Y944" s="3"/>
      <c r="Z944" s="3"/>
      <c r="AA944" s="3"/>
      <c r="AB944" s="3"/>
      <c r="AC944" s="3"/>
      <c r="AD944" s="3"/>
      <c r="AE944" s="3"/>
      <c r="AF944" s="3"/>
      <c r="AG944" s="3"/>
      <c r="AH944" s="3"/>
      <c r="AI944" s="3"/>
      <c r="AJ944" s="3"/>
      <c r="AK944" s="3"/>
      <c r="AL944" s="1"/>
      <c r="AM944" s="1"/>
    </row>
    <row r="945" spans="12:39">
      <c r="L945" s="1"/>
      <c r="M945" s="1"/>
      <c r="N945" s="1"/>
      <c r="O945" s="1"/>
      <c r="P945" s="1"/>
      <c r="Q945" s="1"/>
      <c r="R945" s="3"/>
      <c r="S945" s="3"/>
      <c r="T945" s="3"/>
      <c r="U945" s="3"/>
      <c r="V945" s="3"/>
      <c r="W945" s="3"/>
      <c r="X945" s="3"/>
      <c r="Y945" s="3"/>
      <c r="Z945" s="3"/>
      <c r="AA945" s="3"/>
      <c r="AB945" s="3"/>
      <c r="AC945" s="3"/>
      <c r="AD945" s="3"/>
      <c r="AE945" s="3"/>
      <c r="AF945" s="3"/>
      <c r="AG945" s="3"/>
      <c r="AH945" s="3"/>
      <c r="AI945" s="3"/>
      <c r="AJ945" s="3"/>
      <c r="AK945" s="3"/>
      <c r="AL945" s="1"/>
      <c r="AM945" s="1"/>
    </row>
    <row r="946" spans="12:39">
      <c r="L946" s="1"/>
      <c r="M946" s="1"/>
      <c r="N946" s="1"/>
      <c r="O946" s="1"/>
      <c r="P946" s="1"/>
      <c r="Q946" s="1"/>
      <c r="R946" s="3"/>
      <c r="S946" s="3"/>
      <c r="T946" s="3"/>
      <c r="U946" s="3"/>
      <c r="V946" s="3"/>
      <c r="W946" s="3"/>
      <c r="X946" s="3"/>
      <c r="Y946" s="3"/>
      <c r="Z946" s="3"/>
      <c r="AA946" s="3"/>
      <c r="AB946" s="3"/>
      <c r="AC946" s="3"/>
      <c r="AD946" s="3"/>
      <c r="AE946" s="3"/>
      <c r="AF946" s="3"/>
      <c r="AG946" s="3"/>
      <c r="AH946" s="3"/>
      <c r="AI946" s="3"/>
      <c r="AJ946" s="3"/>
      <c r="AK946" s="3"/>
      <c r="AL946" s="1"/>
      <c r="AM946" s="1"/>
    </row>
    <row r="947" spans="12:39">
      <c r="L947" s="1"/>
      <c r="M947" s="1"/>
      <c r="N947" s="1"/>
      <c r="O947" s="1"/>
      <c r="P947" s="1"/>
      <c r="Q947" s="1"/>
      <c r="R947" s="3"/>
      <c r="S947" s="3"/>
      <c r="T947" s="3"/>
      <c r="U947" s="3"/>
      <c r="V947" s="3"/>
      <c r="W947" s="3"/>
      <c r="X947" s="3"/>
      <c r="Y947" s="3"/>
      <c r="Z947" s="3"/>
      <c r="AA947" s="3"/>
      <c r="AB947" s="3"/>
      <c r="AC947" s="3"/>
      <c r="AD947" s="3"/>
      <c r="AE947" s="3"/>
      <c r="AF947" s="3"/>
      <c r="AG947" s="3"/>
      <c r="AH947" s="3"/>
      <c r="AI947" s="3"/>
      <c r="AJ947" s="3"/>
      <c r="AK947" s="3"/>
      <c r="AL947" s="1"/>
      <c r="AM947" s="1"/>
    </row>
    <row r="948" spans="12:39">
      <c r="L948" s="1"/>
      <c r="M948" s="1"/>
      <c r="N948" s="1"/>
      <c r="O948" s="1"/>
      <c r="P948" s="1"/>
      <c r="Q948" s="1"/>
      <c r="R948" s="3"/>
      <c r="S948" s="3"/>
      <c r="T948" s="3"/>
      <c r="U948" s="3"/>
      <c r="V948" s="3"/>
      <c r="W948" s="3"/>
      <c r="X948" s="3"/>
      <c r="Y948" s="3"/>
      <c r="Z948" s="3"/>
      <c r="AA948" s="3"/>
      <c r="AB948" s="3"/>
      <c r="AC948" s="3"/>
      <c r="AD948" s="3"/>
      <c r="AE948" s="3"/>
      <c r="AF948" s="3"/>
      <c r="AG948" s="3"/>
      <c r="AH948" s="3"/>
      <c r="AI948" s="3"/>
      <c r="AJ948" s="3"/>
      <c r="AK948" s="3"/>
      <c r="AL948" s="1"/>
      <c r="AM948" s="1"/>
    </row>
    <row r="949" spans="12:39">
      <c r="L949" s="1"/>
      <c r="M949" s="1"/>
      <c r="N949" s="1"/>
      <c r="O949" s="1"/>
      <c r="P949" s="1"/>
      <c r="Q949" s="1"/>
      <c r="R949" s="3"/>
      <c r="S949" s="3"/>
      <c r="T949" s="3"/>
      <c r="U949" s="3"/>
      <c r="V949" s="3"/>
      <c r="W949" s="3"/>
      <c r="X949" s="3"/>
      <c r="Y949" s="3"/>
      <c r="Z949" s="3"/>
      <c r="AA949" s="3"/>
      <c r="AB949" s="3"/>
      <c r="AC949" s="3"/>
      <c r="AD949" s="3"/>
      <c r="AE949" s="3"/>
      <c r="AF949" s="3"/>
      <c r="AG949" s="3"/>
      <c r="AH949" s="3"/>
      <c r="AI949" s="3"/>
      <c r="AJ949" s="3"/>
      <c r="AK949" s="3"/>
      <c r="AL949" s="1"/>
      <c r="AM949" s="1"/>
    </row>
    <row r="950" spans="12:39">
      <c r="L950" s="1"/>
      <c r="M950" s="1"/>
      <c r="N950" s="1"/>
      <c r="O950" s="1"/>
      <c r="P950" s="1"/>
      <c r="Q950" s="1"/>
      <c r="R950" s="3"/>
      <c r="S950" s="3"/>
      <c r="T950" s="3"/>
      <c r="U950" s="3"/>
      <c r="V950" s="3"/>
      <c r="W950" s="3"/>
      <c r="X950" s="3"/>
      <c r="Y950" s="3"/>
      <c r="Z950" s="3"/>
      <c r="AA950" s="3"/>
      <c r="AB950" s="3"/>
      <c r="AC950" s="3"/>
      <c r="AD950" s="3"/>
      <c r="AE950" s="3"/>
      <c r="AF950" s="3"/>
      <c r="AG950" s="3"/>
      <c r="AH950" s="3"/>
      <c r="AI950" s="3"/>
      <c r="AJ950" s="3"/>
      <c r="AK950" s="3"/>
      <c r="AL950" s="1"/>
      <c r="AM950" s="1"/>
    </row>
    <row r="951" spans="12:39">
      <c r="L951" s="1"/>
      <c r="M951" s="1"/>
      <c r="N951" s="1"/>
      <c r="O951" s="1"/>
      <c r="P951" s="1"/>
      <c r="Q951" s="1"/>
      <c r="R951" s="3"/>
      <c r="S951" s="3"/>
      <c r="T951" s="3"/>
      <c r="U951" s="3"/>
      <c r="V951" s="3"/>
      <c r="W951" s="3"/>
      <c r="X951" s="3"/>
      <c r="Y951" s="3"/>
      <c r="Z951" s="3"/>
      <c r="AA951" s="3"/>
      <c r="AB951" s="3"/>
      <c r="AC951" s="3"/>
      <c r="AD951" s="3"/>
      <c r="AE951" s="3"/>
      <c r="AF951" s="3"/>
      <c r="AG951" s="3"/>
      <c r="AH951" s="3"/>
      <c r="AI951" s="3"/>
      <c r="AJ951" s="3"/>
      <c r="AK951" s="3"/>
      <c r="AL951" s="1"/>
      <c r="AM951" s="1"/>
    </row>
    <row r="952" spans="12:39">
      <c r="L952" s="1"/>
      <c r="M952" s="1"/>
      <c r="N952" s="1"/>
      <c r="O952" s="1"/>
      <c r="P952" s="1"/>
      <c r="Q952" s="1"/>
      <c r="R952" s="3"/>
      <c r="S952" s="3"/>
      <c r="T952" s="3"/>
      <c r="U952" s="3"/>
      <c r="V952" s="3"/>
      <c r="W952" s="3"/>
      <c r="X952" s="3"/>
      <c r="Y952" s="3"/>
      <c r="Z952" s="3"/>
      <c r="AA952" s="3"/>
      <c r="AB952" s="3"/>
      <c r="AC952" s="3"/>
      <c r="AD952" s="3"/>
      <c r="AE952" s="3"/>
      <c r="AF952" s="3"/>
      <c r="AG952" s="3"/>
      <c r="AH952" s="3"/>
      <c r="AI952" s="3"/>
      <c r="AJ952" s="3"/>
      <c r="AK952" s="3"/>
      <c r="AL952" s="1"/>
      <c r="AM952" s="1"/>
    </row>
    <row r="953" spans="12:39">
      <c r="L953" s="1"/>
      <c r="M953" s="1"/>
      <c r="N953" s="1"/>
      <c r="O953" s="1"/>
      <c r="P953" s="1"/>
      <c r="Q953" s="1"/>
      <c r="R953" s="3"/>
      <c r="S953" s="3"/>
      <c r="T953" s="3"/>
      <c r="U953" s="3"/>
      <c r="V953" s="3"/>
      <c r="W953" s="3"/>
      <c r="X953" s="3"/>
      <c r="Y953" s="3"/>
      <c r="Z953" s="3"/>
      <c r="AA953" s="3"/>
      <c r="AB953" s="3"/>
      <c r="AC953" s="3"/>
      <c r="AD953" s="3"/>
      <c r="AE953" s="3"/>
      <c r="AF953" s="3"/>
      <c r="AG953" s="3"/>
      <c r="AH953" s="3"/>
      <c r="AI953" s="3"/>
      <c r="AJ953" s="3"/>
      <c r="AK953" s="3"/>
      <c r="AL953" s="1"/>
      <c r="AM953" s="1"/>
    </row>
    <row r="954" spans="12:39">
      <c r="L954" s="1"/>
      <c r="M954" s="1"/>
      <c r="N954" s="1"/>
      <c r="O954" s="1"/>
      <c r="P954" s="1"/>
      <c r="Q954" s="1"/>
      <c r="R954" s="3"/>
      <c r="S954" s="3"/>
      <c r="T954" s="3"/>
      <c r="U954" s="3"/>
      <c r="V954" s="3"/>
      <c r="W954" s="3"/>
      <c r="X954" s="3"/>
      <c r="Y954" s="3"/>
      <c r="Z954" s="3"/>
      <c r="AA954" s="3"/>
      <c r="AB954" s="3"/>
      <c r="AC954" s="3"/>
      <c r="AD954" s="3"/>
      <c r="AE954" s="3"/>
      <c r="AF954" s="3"/>
      <c r="AG954" s="3"/>
      <c r="AH954" s="3"/>
      <c r="AI954" s="3"/>
      <c r="AJ954" s="3"/>
      <c r="AK954" s="3"/>
      <c r="AL954" s="1"/>
      <c r="AM954" s="1"/>
    </row>
    <row r="955" spans="12:39">
      <c r="L955" s="1"/>
      <c r="M955" s="1"/>
      <c r="N955" s="1"/>
      <c r="O955" s="1"/>
      <c r="P955" s="1"/>
      <c r="Q955" s="1"/>
      <c r="R955" s="3"/>
      <c r="S955" s="3"/>
      <c r="T955" s="3"/>
      <c r="U955" s="3"/>
      <c r="V955" s="3"/>
      <c r="W955" s="3"/>
      <c r="X955" s="3"/>
      <c r="Y955" s="3"/>
      <c r="Z955" s="3"/>
      <c r="AA955" s="3"/>
      <c r="AB955" s="3"/>
      <c r="AC955" s="3"/>
      <c r="AD955" s="3"/>
      <c r="AE955" s="3"/>
      <c r="AF955" s="3"/>
      <c r="AG955" s="3"/>
      <c r="AH955" s="3"/>
      <c r="AI955" s="3"/>
      <c r="AJ955" s="3"/>
      <c r="AK955" s="3"/>
      <c r="AL955" s="1"/>
      <c r="AM955" s="1"/>
    </row>
    <row r="956" spans="12:39">
      <c r="L956" s="1"/>
      <c r="M956" s="1"/>
      <c r="N956" s="1"/>
      <c r="O956" s="1"/>
      <c r="P956" s="1"/>
      <c r="Q956" s="1"/>
      <c r="R956" s="3"/>
      <c r="S956" s="3"/>
      <c r="T956" s="3"/>
      <c r="U956" s="3"/>
      <c r="V956" s="3"/>
      <c r="W956" s="3"/>
      <c r="X956" s="3"/>
      <c r="Y956" s="3"/>
      <c r="Z956" s="3"/>
      <c r="AA956" s="3"/>
      <c r="AB956" s="3"/>
      <c r="AC956" s="3"/>
      <c r="AD956" s="3"/>
      <c r="AE956" s="3"/>
      <c r="AF956" s="3"/>
      <c r="AG956" s="3"/>
      <c r="AH956" s="3"/>
      <c r="AI956" s="3"/>
      <c r="AJ956" s="3"/>
      <c r="AK956" s="3"/>
      <c r="AL956" s="1"/>
      <c r="AM956" s="1"/>
    </row>
    <row r="957" spans="12:39">
      <c r="L957" s="1"/>
      <c r="M957" s="1"/>
      <c r="N957" s="1"/>
      <c r="O957" s="1"/>
      <c r="P957" s="1"/>
      <c r="Q957" s="1"/>
      <c r="R957" s="3"/>
      <c r="S957" s="3"/>
      <c r="T957" s="3"/>
      <c r="U957" s="3"/>
      <c r="V957" s="3"/>
      <c r="W957" s="3"/>
      <c r="X957" s="3"/>
      <c r="Y957" s="3"/>
      <c r="Z957" s="3"/>
      <c r="AA957" s="3"/>
      <c r="AB957" s="3"/>
      <c r="AC957" s="3"/>
      <c r="AD957" s="3"/>
      <c r="AE957" s="3"/>
      <c r="AF957" s="3"/>
      <c r="AG957" s="3"/>
      <c r="AH957" s="3"/>
      <c r="AI957" s="3"/>
      <c r="AJ957" s="3"/>
      <c r="AK957" s="3"/>
      <c r="AL957" s="1"/>
      <c r="AM957" s="1"/>
    </row>
    <row r="958" spans="12:39">
      <c r="L958" s="1"/>
      <c r="M958" s="1"/>
      <c r="N958" s="1"/>
      <c r="O958" s="1"/>
      <c r="P958" s="1"/>
      <c r="Q958" s="1"/>
      <c r="R958" s="3"/>
      <c r="S958" s="3"/>
      <c r="T958" s="3"/>
      <c r="U958" s="3"/>
      <c r="V958" s="3"/>
      <c r="W958" s="3"/>
      <c r="X958" s="3"/>
      <c r="Y958" s="3"/>
      <c r="Z958" s="3"/>
      <c r="AA958" s="3"/>
      <c r="AB958" s="3"/>
      <c r="AC958" s="3"/>
      <c r="AD958" s="3"/>
      <c r="AE958" s="3"/>
      <c r="AF958" s="3"/>
      <c r="AG958" s="3"/>
      <c r="AH958" s="3"/>
      <c r="AI958" s="3"/>
      <c r="AJ958" s="3"/>
      <c r="AK958" s="3"/>
      <c r="AL958" s="1"/>
      <c r="AM958" s="1"/>
    </row>
    <row r="959" spans="12:39">
      <c r="L959" s="1"/>
      <c r="M959" s="1"/>
      <c r="N959" s="1"/>
      <c r="O959" s="1"/>
      <c r="P959" s="1"/>
      <c r="Q959" s="1"/>
      <c r="R959" s="3"/>
      <c r="S959" s="3"/>
      <c r="T959" s="3"/>
      <c r="U959" s="3"/>
      <c r="V959" s="3"/>
      <c r="W959" s="3"/>
      <c r="X959" s="3"/>
      <c r="Y959" s="3"/>
      <c r="Z959" s="3"/>
      <c r="AA959" s="3"/>
      <c r="AB959" s="3"/>
      <c r="AC959" s="3"/>
      <c r="AD959" s="3"/>
      <c r="AE959" s="3"/>
      <c r="AF959" s="3"/>
      <c r="AG959" s="3"/>
      <c r="AH959" s="3"/>
      <c r="AI959" s="3"/>
      <c r="AJ959" s="3"/>
      <c r="AK959" s="3"/>
      <c r="AL959" s="1"/>
      <c r="AM959" s="1"/>
    </row>
    <row r="960" spans="12:39">
      <c r="L960" s="1"/>
      <c r="M960" s="1"/>
      <c r="N960" s="1"/>
      <c r="O960" s="1"/>
      <c r="P960" s="1"/>
      <c r="Q960" s="1"/>
      <c r="R960" s="3"/>
      <c r="S960" s="3"/>
      <c r="T960" s="3"/>
      <c r="U960" s="3"/>
      <c r="V960" s="3"/>
      <c r="W960" s="3"/>
      <c r="X960" s="3"/>
      <c r="Y960" s="3"/>
      <c r="Z960" s="3"/>
      <c r="AA960" s="3"/>
      <c r="AB960" s="3"/>
      <c r="AC960" s="3"/>
      <c r="AD960" s="3"/>
      <c r="AE960" s="3"/>
      <c r="AF960" s="3"/>
      <c r="AG960" s="3"/>
      <c r="AH960" s="3"/>
      <c r="AI960" s="3"/>
      <c r="AJ960" s="3"/>
      <c r="AK960" s="3"/>
      <c r="AL960" s="1"/>
      <c r="AM960" s="1"/>
    </row>
    <row r="961" spans="12:39">
      <c r="L961" s="1"/>
      <c r="M961" s="1"/>
      <c r="N961" s="1"/>
      <c r="O961" s="1"/>
      <c r="P961" s="1"/>
      <c r="Q961" s="1"/>
      <c r="R961" s="3"/>
      <c r="S961" s="3"/>
      <c r="T961" s="3"/>
      <c r="U961" s="3"/>
      <c r="V961" s="3"/>
      <c r="W961" s="3"/>
      <c r="X961" s="3"/>
      <c r="Y961" s="3"/>
      <c r="Z961" s="3"/>
      <c r="AA961" s="3"/>
      <c r="AB961" s="3"/>
      <c r="AC961" s="3"/>
      <c r="AD961" s="3"/>
      <c r="AE961" s="3"/>
      <c r="AF961" s="3"/>
      <c r="AG961" s="3"/>
      <c r="AH961" s="3"/>
      <c r="AI961" s="3"/>
      <c r="AJ961" s="3"/>
      <c r="AK961" s="3"/>
      <c r="AL961" s="1"/>
      <c r="AM961" s="1"/>
    </row>
    <row r="962" spans="12:39">
      <c r="L962" s="1"/>
      <c r="M962" s="1"/>
      <c r="N962" s="1"/>
      <c r="O962" s="1"/>
      <c r="P962" s="1"/>
      <c r="Q962" s="1"/>
      <c r="R962" s="3"/>
      <c r="S962" s="3"/>
      <c r="T962" s="3"/>
      <c r="U962" s="3"/>
      <c r="V962" s="3"/>
      <c r="W962" s="3"/>
      <c r="X962" s="3"/>
      <c r="Y962" s="3"/>
      <c r="Z962" s="3"/>
      <c r="AA962" s="3"/>
      <c r="AB962" s="3"/>
      <c r="AC962" s="3"/>
      <c r="AD962" s="3"/>
      <c r="AE962" s="3"/>
      <c r="AF962" s="3"/>
      <c r="AG962" s="3"/>
      <c r="AH962" s="3"/>
      <c r="AI962" s="3"/>
      <c r="AJ962" s="3"/>
      <c r="AK962" s="3"/>
      <c r="AL962" s="1"/>
      <c r="AM962" s="1"/>
    </row>
    <row r="963" spans="12:39">
      <c r="L963" s="1"/>
      <c r="M963" s="1"/>
      <c r="N963" s="1"/>
      <c r="O963" s="1"/>
      <c r="P963" s="1"/>
      <c r="Q963" s="1"/>
      <c r="R963" s="3"/>
      <c r="S963" s="3"/>
      <c r="T963" s="3"/>
      <c r="U963" s="3"/>
      <c r="V963" s="3"/>
      <c r="W963" s="3"/>
      <c r="X963" s="3"/>
      <c r="Y963" s="3"/>
      <c r="Z963" s="3"/>
      <c r="AA963" s="3"/>
      <c r="AB963" s="3"/>
      <c r="AC963" s="3"/>
      <c r="AD963" s="3"/>
      <c r="AE963" s="3"/>
      <c r="AF963" s="3"/>
      <c r="AG963" s="3"/>
      <c r="AH963" s="3"/>
      <c r="AI963" s="3"/>
      <c r="AJ963" s="3"/>
      <c r="AK963" s="3"/>
      <c r="AL963" s="1"/>
      <c r="AM963" s="1"/>
    </row>
    <row r="964" spans="12:39">
      <c r="L964" s="1"/>
      <c r="M964" s="1"/>
      <c r="N964" s="1"/>
      <c r="O964" s="1"/>
      <c r="P964" s="1"/>
      <c r="Q964" s="1"/>
      <c r="R964" s="3"/>
      <c r="S964" s="3"/>
      <c r="T964" s="3"/>
      <c r="U964" s="3"/>
      <c r="V964" s="3"/>
      <c r="W964" s="3"/>
      <c r="X964" s="3"/>
      <c r="Y964" s="3"/>
      <c r="Z964" s="3"/>
      <c r="AA964" s="3"/>
      <c r="AB964" s="3"/>
      <c r="AC964" s="3"/>
      <c r="AD964" s="3"/>
      <c r="AE964" s="3"/>
      <c r="AF964" s="3"/>
      <c r="AG964" s="3"/>
      <c r="AH964" s="3"/>
      <c r="AI964" s="3"/>
      <c r="AJ964" s="3"/>
      <c r="AK964" s="3"/>
      <c r="AL964" s="1"/>
      <c r="AM964" s="1"/>
    </row>
    <row r="965" spans="12:39">
      <c r="L965" s="1"/>
      <c r="M965" s="1"/>
      <c r="N965" s="1"/>
      <c r="O965" s="1"/>
      <c r="P965" s="1"/>
      <c r="Q965" s="1"/>
      <c r="R965" s="3"/>
      <c r="S965" s="3"/>
      <c r="T965" s="3"/>
      <c r="U965" s="3"/>
      <c r="V965" s="3"/>
      <c r="W965" s="3"/>
      <c r="X965" s="3"/>
      <c r="Y965" s="3"/>
      <c r="Z965" s="3"/>
      <c r="AA965" s="3"/>
      <c r="AB965" s="3"/>
      <c r="AC965" s="3"/>
      <c r="AD965" s="3"/>
      <c r="AE965" s="3"/>
      <c r="AF965" s="3"/>
      <c r="AG965" s="3"/>
      <c r="AH965" s="3"/>
      <c r="AI965" s="3"/>
      <c r="AJ965" s="3"/>
      <c r="AK965" s="3"/>
      <c r="AL965" s="1"/>
      <c r="AM965" s="1"/>
    </row>
    <row r="966" spans="12:39">
      <c r="L966" s="1"/>
      <c r="M966" s="1"/>
      <c r="N966" s="1"/>
      <c r="O966" s="1"/>
      <c r="P966" s="1"/>
      <c r="Q966" s="1"/>
      <c r="R966" s="3"/>
      <c r="S966" s="3"/>
      <c r="T966" s="3"/>
      <c r="U966" s="3"/>
      <c r="V966" s="3"/>
      <c r="W966" s="3"/>
      <c r="X966" s="3"/>
      <c r="Y966" s="3"/>
      <c r="Z966" s="3"/>
      <c r="AA966" s="3"/>
      <c r="AB966" s="3"/>
      <c r="AC966" s="3"/>
      <c r="AD966" s="3"/>
      <c r="AE966" s="3"/>
      <c r="AF966" s="3"/>
      <c r="AG966" s="3"/>
      <c r="AH966" s="3"/>
      <c r="AI966" s="3"/>
      <c r="AJ966" s="3"/>
      <c r="AK966" s="3"/>
      <c r="AL966" s="1"/>
      <c r="AM966" s="1"/>
    </row>
    <row r="967" spans="12:39">
      <c r="L967" s="1"/>
      <c r="M967" s="1"/>
      <c r="N967" s="1"/>
      <c r="O967" s="1"/>
      <c r="P967" s="1"/>
      <c r="Q967" s="1"/>
      <c r="R967" s="3"/>
      <c r="S967" s="3"/>
      <c r="T967" s="3"/>
      <c r="U967" s="3"/>
      <c r="V967" s="3"/>
      <c r="W967" s="3"/>
      <c r="X967" s="3"/>
      <c r="Y967" s="3"/>
      <c r="Z967" s="3"/>
      <c r="AA967" s="3"/>
      <c r="AB967" s="3"/>
      <c r="AC967" s="3"/>
      <c r="AD967" s="3"/>
      <c r="AE967" s="3"/>
      <c r="AF967" s="3"/>
      <c r="AG967" s="3"/>
      <c r="AH967" s="3"/>
      <c r="AI967" s="3"/>
      <c r="AJ967" s="3"/>
      <c r="AK967" s="3"/>
      <c r="AL967" s="1"/>
      <c r="AM967" s="1"/>
    </row>
    <row r="968" spans="12:39">
      <c r="L968" s="1"/>
      <c r="M968" s="1"/>
      <c r="N968" s="1"/>
      <c r="O968" s="1"/>
      <c r="P968" s="1"/>
      <c r="Q968" s="1"/>
      <c r="R968" s="3"/>
      <c r="S968" s="3"/>
      <c r="T968" s="3"/>
      <c r="U968" s="3"/>
      <c r="V968" s="3"/>
      <c r="W968" s="3"/>
      <c r="X968" s="3"/>
      <c r="Y968" s="3"/>
      <c r="Z968" s="3"/>
      <c r="AA968" s="3"/>
      <c r="AB968" s="3"/>
      <c r="AC968" s="3"/>
      <c r="AD968" s="3"/>
      <c r="AE968" s="3"/>
      <c r="AF968" s="3"/>
      <c r="AG968" s="3"/>
      <c r="AH968" s="3"/>
      <c r="AI968" s="3"/>
      <c r="AJ968" s="3"/>
      <c r="AK968" s="3"/>
      <c r="AL968" s="1"/>
      <c r="AM968" s="1"/>
    </row>
    <row r="969" spans="12:39">
      <c r="L969" s="1"/>
      <c r="M969" s="1"/>
      <c r="N969" s="1"/>
      <c r="O969" s="1"/>
      <c r="P969" s="1"/>
      <c r="Q969" s="1"/>
      <c r="R969" s="3"/>
      <c r="S969" s="3"/>
      <c r="T969" s="3"/>
      <c r="U969" s="3"/>
      <c r="V969" s="3"/>
      <c r="W969" s="3"/>
      <c r="X969" s="3"/>
      <c r="Y969" s="3"/>
      <c r="Z969" s="3"/>
      <c r="AA969" s="3"/>
      <c r="AB969" s="3"/>
      <c r="AC969" s="3"/>
      <c r="AD969" s="3"/>
      <c r="AE969" s="3"/>
      <c r="AF969" s="3"/>
      <c r="AG969" s="3"/>
      <c r="AH969" s="3"/>
      <c r="AI969" s="3"/>
      <c r="AJ969" s="3"/>
      <c r="AK969" s="3"/>
      <c r="AL969" s="1"/>
      <c r="AM969" s="1"/>
    </row>
    <row r="970" spans="12:39">
      <c r="L970" s="1"/>
      <c r="M970" s="1"/>
      <c r="N970" s="1"/>
      <c r="O970" s="1"/>
      <c r="P970" s="1"/>
      <c r="Q970" s="1"/>
      <c r="R970" s="3"/>
      <c r="S970" s="3"/>
      <c r="T970" s="3"/>
      <c r="U970" s="3"/>
      <c r="V970" s="3"/>
      <c r="W970" s="3"/>
      <c r="X970" s="3"/>
      <c r="Y970" s="3"/>
      <c r="Z970" s="3"/>
      <c r="AA970" s="3"/>
      <c r="AB970" s="3"/>
      <c r="AC970" s="3"/>
      <c r="AD970" s="3"/>
      <c r="AE970" s="3"/>
      <c r="AF970" s="3"/>
      <c r="AG970" s="3"/>
      <c r="AH970" s="3"/>
      <c r="AI970" s="3"/>
      <c r="AJ970" s="3"/>
      <c r="AK970" s="3"/>
      <c r="AL970" s="1"/>
      <c r="AM970" s="1"/>
    </row>
    <row r="971" spans="12:39">
      <c r="L971" s="1"/>
      <c r="M971" s="1"/>
      <c r="N971" s="1"/>
      <c r="O971" s="1"/>
      <c r="P971" s="1"/>
      <c r="Q971" s="1"/>
      <c r="R971" s="3"/>
      <c r="S971" s="3"/>
      <c r="T971" s="3"/>
      <c r="U971" s="3"/>
      <c r="V971" s="3"/>
      <c r="W971" s="3"/>
      <c r="X971" s="3"/>
      <c r="Y971" s="3"/>
      <c r="Z971" s="3"/>
      <c r="AA971" s="3"/>
      <c r="AB971" s="3"/>
      <c r="AC971" s="3"/>
      <c r="AD971" s="3"/>
      <c r="AE971" s="3"/>
      <c r="AF971" s="3"/>
      <c r="AG971" s="3"/>
      <c r="AH971" s="3"/>
      <c r="AI971" s="3"/>
      <c r="AJ971" s="3"/>
      <c r="AK971" s="3"/>
      <c r="AL971" s="1"/>
      <c r="AM971" s="1"/>
    </row>
    <row r="972" spans="12:39">
      <c r="L972" s="1"/>
      <c r="M972" s="1"/>
      <c r="N972" s="1"/>
      <c r="O972" s="1"/>
      <c r="P972" s="1"/>
      <c r="Q972" s="1"/>
      <c r="R972" s="3"/>
      <c r="S972" s="3"/>
      <c r="T972" s="3"/>
      <c r="U972" s="3"/>
      <c r="V972" s="3"/>
      <c r="W972" s="3"/>
      <c r="X972" s="3"/>
      <c r="Y972" s="3"/>
      <c r="Z972" s="3"/>
      <c r="AA972" s="3"/>
      <c r="AB972" s="3"/>
      <c r="AC972" s="3"/>
      <c r="AD972" s="3"/>
      <c r="AE972" s="3"/>
      <c r="AF972" s="3"/>
      <c r="AG972" s="3"/>
      <c r="AH972" s="3"/>
      <c r="AI972" s="3"/>
      <c r="AJ972" s="3"/>
      <c r="AK972" s="3"/>
      <c r="AL972" s="1"/>
      <c r="AM972" s="1"/>
    </row>
    <row r="973" spans="12:39">
      <c r="L973" s="1"/>
      <c r="M973" s="1"/>
      <c r="N973" s="1"/>
      <c r="O973" s="1"/>
      <c r="P973" s="1"/>
      <c r="Q973" s="1"/>
      <c r="R973" s="3"/>
      <c r="S973" s="3"/>
      <c r="T973" s="3"/>
      <c r="U973" s="3"/>
      <c r="V973" s="3"/>
      <c r="W973" s="3"/>
      <c r="X973" s="3"/>
      <c r="Y973" s="3"/>
      <c r="Z973" s="3"/>
      <c r="AA973" s="3"/>
      <c r="AB973" s="3"/>
      <c r="AC973" s="3"/>
      <c r="AD973" s="3"/>
      <c r="AE973" s="3"/>
      <c r="AF973" s="3"/>
      <c r="AG973" s="3"/>
      <c r="AH973" s="3"/>
      <c r="AI973" s="3"/>
      <c r="AJ973" s="3"/>
      <c r="AK973" s="3"/>
      <c r="AL973" s="1"/>
      <c r="AM973" s="1"/>
    </row>
    <row r="974" spans="12:39">
      <c r="L974" s="1"/>
      <c r="M974" s="1"/>
      <c r="N974" s="1"/>
      <c r="O974" s="1"/>
      <c r="P974" s="1"/>
      <c r="Q974" s="1"/>
      <c r="R974" s="3"/>
      <c r="S974" s="3"/>
      <c r="T974" s="3"/>
      <c r="U974" s="3"/>
      <c r="V974" s="3"/>
      <c r="W974" s="3"/>
      <c r="X974" s="3"/>
      <c r="Y974" s="3"/>
      <c r="Z974" s="3"/>
      <c r="AA974" s="3"/>
      <c r="AB974" s="3"/>
      <c r="AC974" s="3"/>
      <c r="AD974" s="3"/>
      <c r="AE974" s="3"/>
      <c r="AF974" s="3"/>
      <c r="AG974" s="3"/>
      <c r="AH974" s="3"/>
      <c r="AI974" s="3"/>
      <c r="AJ974" s="3"/>
      <c r="AK974" s="3"/>
      <c r="AL974" s="1"/>
      <c r="AM974" s="1"/>
    </row>
    <row r="975" spans="12:39">
      <c r="L975" s="1"/>
      <c r="M975" s="1"/>
      <c r="N975" s="1"/>
      <c r="O975" s="1"/>
      <c r="P975" s="1"/>
      <c r="Q975" s="1"/>
      <c r="R975" s="3"/>
      <c r="S975" s="3"/>
      <c r="T975" s="3"/>
      <c r="U975" s="3"/>
      <c r="V975" s="3"/>
      <c r="W975" s="3"/>
      <c r="X975" s="3"/>
      <c r="Y975" s="3"/>
      <c r="Z975" s="3"/>
      <c r="AA975" s="3"/>
      <c r="AB975" s="3"/>
      <c r="AC975" s="3"/>
      <c r="AD975" s="3"/>
      <c r="AE975" s="3"/>
      <c r="AF975" s="3"/>
      <c r="AG975" s="3"/>
      <c r="AH975" s="3"/>
      <c r="AI975" s="3"/>
      <c r="AJ975" s="3"/>
      <c r="AK975" s="3"/>
      <c r="AL975" s="1"/>
      <c r="AM975" s="1"/>
    </row>
    <row r="976" spans="12:39">
      <c r="L976" s="1"/>
      <c r="M976" s="1"/>
      <c r="N976" s="1"/>
      <c r="O976" s="1"/>
      <c r="P976" s="1"/>
      <c r="Q976" s="1"/>
      <c r="R976" s="3"/>
      <c r="S976" s="3"/>
      <c r="T976" s="3"/>
      <c r="U976" s="3"/>
      <c r="V976" s="3"/>
      <c r="W976" s="3"/>
      <c r="X976" s="3"/>
      <c r="Y976" s="3"/>
      <c r="Z976" s="3"/>
      <c r="AA976" s="3"/>
      <c r="AB976" s="3"/>
      <c r="AC976" s="3"/>
      <c r="AD976" s="3"/>
      <c r="AE976" s="3"/>
      <c r="AF976" s="3"/>
      <c r="AG976" s="3"/>
      <c r="AH976" s="3"/>
      <c r="AI976" s="3"/>
      <c r="AJ976" s="3"/>
      <c r="AK976" s="3"/>
      <c r="AL976" s="1"/>
      <c r="AM976" s="1"/>
    </row>
    <row r="977" spans="12:39">
      <c r="L977" s="1"/>
      <c r="M977" s="1"/>
      <c r="N977" s="1"/>
      <c r="O977" s="1"/>
      <c r="P977" s="1"/>
      <c r="Q977" s="1"/>
      <c r="R977" s="3"/>
      <c r="S977" s="3"/>
      <c r="T977" s="3"/>
      <c r="U977" s="3"/>
      <c r="V977" s="3"/>
      <c r="W977" s="3"/>
      <c r="X977" s="3"/>
      <c r="Y977" s="3"/>
      <c r="Z977" s="3"/>
      <c r="AA977" s="3"/>
      <c r="AB977" s="3"/>
      <c r="AC977" s="3"/>
      <c r="AD977" s="3"/>
      <c r="AE977" s="3"/>
      <c r="AF977" s="3"/>
      <c r="AG977" s="3"/>
      <c r="AH977" s="3"/>
      <c r="AI977" s="3"/>
      <c r="AJ977" s="3"/>
      <c r="AK977" s="3"/>
      <c r="AL977" s="1"/>
      <c r="AM977" s="1"/>
    </row>
    <row r="978" spans="12:39">
      <c r="L978" s="1"/>
      <c r="M978" s="1"/>
      <c r="N978" s="1"/>
      <c r="O978" s="1"/>
      <c r="P978" s="1"/>
      <c r="Q978" s="1"/>
      <c r="R978" s="3"/>
      <c r="S978" s="3"/>
      <c r="T978" s="3"/>
      <c r="U978" s="3"/>
      <c r="V978" s="3"/>
      <c r="W978" s="3"/>
      <c r="X978" s="3"/>
      <c r="Y978" s="3"/>
      <c r="Z978" s="3"/>
      <c r="AA978" s="3"/>
      <c r="AB978" s="3"/>
      <c r="AC978" s="3"/>
      <c r="AD978" s="3"/>
      <c r="AE978" s="3"/>
      <c r="AF978" s="3"/>
      <c r="AG978" s="3"/>
      <c r="AH978" s="3"/>
      <c r="AI978" s="3"/>
      <c r="AJ978" s="3"/>
      <c r="AK978" s="3"/>
      <c r="AL978" s="1"/>
      <c r="AM978" s="1"/>
    </row>
    <row r="979" spans="12:39">
      <c r="L979" s="1"/>
      <c r="M979" s="1"/>
      <c r="N979" s="1"/>
      <c r="O979" s="1"/>
      <c r="P979" s="1"/>
      <c r="Q979" s="1"/>
      <c r="R979" s="3"/>
      <c r="S979" s="3"/>
      <c r="T979" s="3"/>
      <c r="U979" s="3"/>
      <c r="V979" s="3"/>
      <c r="W979" s="3"/>
      <c r="X979" s="3"/>
      <c r="Y979" s="3"/>
      <c r="Z979" s="3"/>
      <c r="AA979" s="3"/>
      <c r="AB979" s="3"/>
      <c r="AC979" s="3"/>
      <c r="AD979" s="3"/>
      <c r="AE979" s="3"/>
      <c r="AF979" s="3"/>
      <c r="AG979" s="3"/>
      <c r="AH979" s="3"/>
      <c r="AI979" s="3"/>
      <c r="AJ979" s="3"/>
      <c r="AK979" s="3"/>
      <c r="AL979" s="1"/>
      <c r="AM979" s="1"/>
    </row>
    <row r="980" spans="12:39">
      <c r="L980" s="1"/>
      <c r="M980" s="1"/>
      <c r="N980" s="1"/>
      <c r="O980" s="1"/>
      <c r="P980" s="1"/>
      <c r="Q980" s="1"/>
      <c r="R980" s="3"/>
      <c r="S980" s="3"/>
      <c r="T980" s="3"/>
      <c r="U980" s="3"/>
      <c r="V980" s="3"/>
      <c r="W980" s="3"/>
      <c r="X980" s="3"/>
      <c r="Y980" s="3"/>
      <c r="Z980" s="3"/>
      <c r="AA980" s="3"/>
      <c r="AB980" s="3"/>
      <c r="AC980" s="3"/>
      <c r="AD980" s="3"/>
      <c r="AE980" s="3"/>
      <c r="AF980" s="3"/>
      <c r="AG980" s="3"/>
      <c r="AH980" s="3"/>
      <c r="AI980" s="3"/>
      <c r="AJ980" s="3"/>
      <c r="AK980" s="3"/>
      <c r="AL980" s="1"/>
      <c r="AM980" s="1"/>
    </row>
    <row r="981" spans="12:39">
      <c r="L981" s="1"/>
      <c r="M981" s="1"/>
      <c r="N981" s="1"/>
      <c r="O981" s="1"/>
      <c r="P981" s="1"/>
      <c r="Q981" s="1"/>
      <c r="R981" s="3"/>
      <c r="S981" s="3"/>
      <c r="T981" s="3"/>
      <c r="U981" s="3"/>
      <c r="V981" s="3"/>
      <c r="W981" s="3"/>
      <c r="X981" s="3"/>
      <c r="Y981" s="3"/>
      <c r="Z981" s="3"/>
      <c r="AA981" s="3"/>
      <c r="AB981" s="3"/>
      <c r="AC981" s="3"/>
      <c r="AD981" s="3"/>
      <c r="AE981" s="3"/>
      <c r="AF981" s="3"/>
      <c r="AG981" s="3"/>
      <c r="AH981" s="3"/>
      <c r="AI981" s="3"/>
      <c r="AJ981" s="3"/>
      <c r="AK981" s="3"/>
      <c r="AL981" s="1"/>
      <c r="AM981" s="1"/>
    </row>
    <row r="982" spans="12:39">
      <c r="L982" s="1"/>
      <c r="M982" s="1"/>
      <c r="N982" s="1"/>
      <c r="O982" s="1"/>
      <c r="P982" s="1"/>
      <c r="Q982" s="1"/>
      <c r="R982" s="3"/>
      <c r="S982" s="3"/>
      <c r="T982" s="3"/>
      <c r="U982" s="3"/>
      <c r="V982" s="3"/>
      <c r="W982" s="3"/>
      <c r="X982" s="3"/>
      <c r="Y982" s="3"/>
      <c r="Z982" s="3"/>
      <c r="AA982" s="3"/>
      <c r="AB982" s="3"/>
      <c r="AC982" s="3"/>
      <c r="AD982" s="3"/>
      <c r="AE982" s="3"/>
      <c r="AF982" s="3"/>
      <c r="AG982" s="3"/>
      <c r="AH982" s="3"/>
      <c r="AI982" s="3"/>
      <c r="AJ982" s="3"/>
      <c r="AK982" s="3"/>
      <c r="AL982" s="1"/>
      <c r="AM982" s="1"/>
    </row>
    <row r="983" spans="12:39">
      <c r="L983" s="1"/>
      <c r="M983" s="1"/>
      <c r="N983" s="1"/>
      <c r="O983" s="1"/>
      <c r="P983" s="1"/>
      <c r="Q983" s="1"/>
      <c r="R983" s="3"/>
      <c r="S983" s="3"/>
      <c r="T983" s="3"/>
      <c r="U983" s="3"/>
      <c r="V983" s="3"/>
      <c r="W983" s="3"/>
      <c r="X983" s="3"/>
      <c r="Y983" s="3"/>
      <c r="Z983" s="3"/>
      <c r="AA983" s="3"/>
      <c r="AB983" s="3"/>
      <c r="AC983" s="3"/>
      <c r="AD983" s="3"/>
      <c r="AE983" s="3"/>
      <c r="AF983" s="3"/>
      <c r="AG983" s="3"/>
      <c r="AH983" s="3"/>
      <c r="AI983" s="3"/>
      <c r="AJ983" s="3"/>
      <c r="AK983" s="3"/>
      <c r="AL983" s="1"/>
      <c r="AM983" s="1"/>
    </row>
    <row r="984" spans="12:39">
      <c r="L984" s="1"/>
      <c r="M984" s="1"/>
      <c r="N984" s="1"/>
      <c r="O984" s="1"/>
      <c r="P984" s="1"/>
      <c r="Q984" s="1"/>
      <c r="R984" s="3"/>
      <c r="S984" s="3"/>
      <c r="T984" s="3"/>
      <c r="U984" s="3"/>
      <c r="V984" s="3"/>
      <c r="W984" s="3"/>
      <c r="X984" s="3"/>
      <c r="Y984" s="3"/>
      <c r="Z984" s="3"/>
      <c r="AA984" s="3"/>
      <c r="AB984" s="3"/>
      <c r="AC984" s="3"/>
      <c r="AD984" s="3"/>
      <c r="AE984" s="3"/>
      <c r="AF984" s="3"/>
      <c r="AG984" s="3"/>
      <c r="AH984" s="3"/>
      <c r="AI984" s="3"/>
      <c r="AJ984" s="3"/>
      <c r="AK984" s="3"/>
      <c r="AL984" s="1"/>
      <c r="AM984" s="1"/>
    </row>
    <row r="985" spans="12:39">
      <c r="L985" s="1"/>
      <c r="M985" s="1"/>
      <c r="N985" s="1"/>
      <c r="O985" s="1"/>
      <c r="P985" s="1"/>
      <c r="Q985" s="1"/>
      <c r="R985" s="3"/>
      <c r="S985" s="3"/>
      <c r="T985" s="3"/>
      <c r="U985" s="3"/>
      <c r="V985" s="3"/>
      <c r="W985" s="3"/>
      <c r="X985" s="3"/>
      <c r="Y985" s="3"/>
      <c r="Z985" s="3"/>
      <c r="AA985" s="3"/>
      <c r="AB985" s="3"/>
      <c r="AC985" s="3"/>
      <c r="AD985" s="3"/>
      <c r="AE985" s="3"/>
      <c r="AF985" s="3"/>
      <c r="AG985" s="3"/>
      <c r="AH985" s="3"/>
      <c r="AI985" s="3"/>
      <c r="AJ985" s="3"/>
      <c r="AK985" s="3"/>
      <c r="AL985" s="1"/>
      <c r="AM985" s="1"/>
    </row>
    <row r="986" spans="12:39">
      <c r="L986" s="1"/>
      <c r="M986" s="1"/>
      <c r="N986" s="1"/>
      <c r="O986" s="1"/>
      <c r="P986" s="1"/>
      <c r="Q986" s="1"/>
      <c r="R986" s="3"/>
      <c r="S986" s="3"/>
      <c r="T986" s="3"/>
      <c r="U986" s="3"/>
      <c r="V986" s="3"/>
      <c r="W986" s="3"/>
      <c r="X986" s="3"/>
      <c r="Y986" s="3"/>
      <c r="Z986" s="3"/>
      <c r="AA986" s="3"/>
      <c r="AB986" s="3"/>
      <c r="AC986" s="3"/>
      <c r="AD986" s="3"/>
      <c r="AE986" s="3"/>
      <c r="AF986" s="3"/>
      <c r="AG986" s="3"/>
      <c r="AH986" s="3"/>
      <c r="AI986" s="3"/>
      <c r="AJ986" s="3"/>
      <c r="AK986" s="3"/>
      <c r="AL986" s="1"/>
      <c r="AM986" s="1"/>
    </row>
    <row r="987" spans="12:39">
      <c r="L987" s="1"/>
      <c r="M987" s="1"/>
      <c r="N987" s="1"/>
      <c r="O987" s="1"/>
      <c r="P987" s="1"/>
      <c r="Q987" s="1"/>
      <c r="R987" s="3"/>
      <c r="S987" s="3"/>
      <c r="T987" s="3"/>
      <c r="U987" s="3"/>
      <c r="V987" s="3"/>
      <c r="W987" s="3"/>
      <c r="X987" s="3"/>
      <c r="Y987" s="3"/>
      <c r="Z987" s="3"/>
      <c r="AA987" s="3"/>
      <c r="AB987" s="3"/>
      <c r="AC987" s="3"/>
      <c r="AD987" s="3"/>
      <c r="AE987" s="3"/>
      <c r="AF987" s="3"/>
      <c r="AG987" s="3"/>
      <c r="AH987" s="3"/>
      <c r="AI987" s="3"/>
      <c r="AJ987" s="3"/>
      <c r="AK987" s="3"/>
      <c r="AL987" s="1"/>
      <c r="AM987" s="1"/>
    </row>
    <row r="988" spans="12:39">
      <c r="L988" s="1"/>
      <c r="M988" s="1"/>
      <c r="N988" s="1"/>
      <c r="O988" s="1"/>
      <c r="P988" s="1"/>
      <c r="Q988" s="1"/>
      <c r="R988" s="3"/>
      <c r="S988" s="3"/>
      <c r="T988" s="3"/>
      <c r="U988" s="3"/>
      <c r="V988" s="3"/>
      <c r="W988" s="3"/>
      <c r="X988" s="3"/>
      <c r="Y988" s="3"/>
      <c r="Z988" s="3"/>
      <c r="AA988" s="3"/>
      <c r="AB988" s="3"/>
      <c r="AC988" s="3"/>
      <c r="AD988" s="3"/>
      <c r="AE988" s="3"/>
      <c r="AF988" s="3"/>
      <c r="AG988" s="3"/>
      <c r="AH988" s="3"/>
      <c r="AI988" s="3"/>
      <c r="AJ988" s="3"/>
      <c r="AK988" s="3"/>
      <c r="AL988" s="1"/>
      <c r="AM988" s="1"/>
    </row>
    <row r="989" spans="12:39">
      <c r="L989" s="1"/>
      <c r="M989" s="1"/>
      <c r="N989" s="1"/>
      <c r="O989" s="1"/>
      <c r="P989" s="1"/>
      <c r="Q989" s="1"/>
      <c r="R989" s="3"/>
      <c r="S989" s="3"/>
      <c r="T989" s="3"/>
      <c r="U989" s="3"/>
      <c r="V989" s="3"/>
      <c r="W989" s="3"/>
      <c r="X989" s="3"/>
      <c r="Y989" s="3"/>
      <c r="Z989" s="3"/>
      <c r="AA989" s="3"/>
      <c r="AB989" s="3"/>
      <c r="AC989" s="3"/>
      <c r="AD989" s="3"/>
      <c r="AE989" s="3"/>
      <c r="AF989" s="3"/>
      <c r="AG989" s="3"/>
      <c r="AH989" s="3"/>
      <c r="AI989" s="3"/>
      <c r="AJ989" s="3"/>
      <c r="AK989" s="3"/>
      <c r="AL989" s="1"/>
      <c r="AM989" s="1"/>
    </row>
    <row r="990" spans="12:39">
      <c r="L990" s="1"/>
      <c r="M990" s="1"/>
      <c r="N990" s="1"/>
      <c r="O990" s="1"/>
      <c r="P990" s="1"/>
      <c r="Q990" s="1"/>
      <c r="R990" s="3"/>
      <c r="S990" s="3"/>
      <c r="T990" s="3"/>
      <c r="U990" s="3"/>
      <c r="V990" s="3"/>
      <c r="W990" s="3"/>
      <c r="X990" s="3"/>
      <c r="Y990" s="3"/>
      <c r="Z990" s="3"/>
      <c r="AA990" s="3"/>
      <c r="AB990" s="3"/>
      <c r="AC990" s="3"/>
      <c r="AD990" s="3"/>
      <c r="AE990" s="3"/>
      <c r="AF990" s="3"/>
      <c r="AG990" s="3"/>
      <c r="AH990" s="3"/>
      <c r="AI990" s="3"/>
      <c r="AJ990" s="3"/>
      <c r="AK990" s="3"/>
      <c r="AL990" s="1"/>
      <c r="AM990" s="1"/>
    </row>
    <row r="991" spans="12:39">
      <c r="L991" s="1"/>
      <c r="M991" s="1"/>
      <c r="N991" s="1"/>
      <c r="O991" s="1"/>
      <c r="P991" s="1"/>
      <c r="Q991" s="1"/>
      <c r="R991" s="3"/>
      <c r="S991" s="3"/>
      <c r="T991" s="3"/>
      <c r="U991" s="3"/>
      <c r="V991" s="3"/>
      <c r="W991" s="3"/>
      <c r="X991" s="3"/>
      <c r="Y991" s="3"/>
      <c r="Z991" s="3"/>
      <c r="AA991" s="3"/>
      <c r="AB991" s="3"/>
      <c r="AC991" s="3"/>
      <c r="AD991" s="3"/>
      <c r="AE991" s="3"/>
      <c r="AF991" s="3"/>
      <c r="AG991" s="3"/>
      <c r="AH991" s="3"/>
      <c r="AI991" s="3"/>
      <c r="AJ991" s="3"/>
      <c r="AK991" s="3"/>
      <c r="AL991" s="1"/>
      <c r="AM991" s="1"/>
    </row>
    <row r="992" spans="12:39">
      <c r="L992" s="1"/>
      <c r="M992" s="1"/>
      <c r="N992" s="1"/>
      <c r="O992" s="1"/>
      <c r="P992" s="1"/>
      <c r="Q992" s="1"/>
      <c r="R992" s="3"/>
      <c r="S992" s="3"/>
      <c r="T992" s="3"/>
      <c r="U992" s="3"/>
      <c r="V992" s="3"/>
      <c r="W992" s="3"/>
      <c r="X992" s="3"/>
      <c r="Y992" s="3"/>
      <c r="Z992" s="3"/>
      <c r="AA992" s="3"/>
      <c r="AB992" s="3"/>
      <c r="AC992" s="3"/>
      <c r="AD992" s="3"/>
      <c r="AE992" s="3"/>
      <c r="AF992" s="3"/>
      <c r="AG992" s="3"/>
      <c r="AH992" s="3"/>
      <c r="AI992" s="3"/>
      <c r="AJ992" s="3"/>
      <c r="AK992" s="3"/>
      <c r="AL992" s="1"/>
      <c r="AM992" s="1"/>
    </row>
    <row r="993" spans="12:39">
      <c r="L993" s="1"/>
      <c r="M993" s="1"/>
      <c r="N993" s="1"/>
      <c r="O993" s="1"/>
      <c r="P993" s="1"/>
      <c r="Q993" s="1"/>
      <c r="R993" s="3"/>
      <c r="S993" s="3"/>
      <c r="T993" s="3"/>
      <c r="U993" s="3"/>
      <c r="V993" s="3"/>
      <c r="W993" s="3"/>
      <c r="X993" s="3"/>
      <c r="Y993" s="3"/>
      <c r="Z993" s="3"/>
      <c r="AA993" s="3"/>
      <c r="AB993" s="3"/>
      <c r="AC993" s="3"/>
      <c r="AD993" s="3"/>
      <c r="AE993" s="3"/>
      <c r="AF993" s="3"/>
      <c r="AG993" s="3"/>
      <c r="AH993" s="3"/>
      <c r="AI993" s="3"/>
      <c r="AJ993" s="3"/>
      <c r="AK993" s="3"/>
      <c r="AL993" s="1"/>
      <c r="AM993" s="1"/>
    </row>
    <row r="994" spans="12:39">
      <c r="L994" s="1"/>
      <c r="M994" s="1"/>
      <c r="N994" s="1"/>
      <c r="O994" s="1"/>
      <c r="P994" s="1"/>
      <c r="Q994" s="1"/>
      <c r="R994" s="3"/>
      <c r="S994" s="3"/>
      <c r="T994" s="3"/>
      <c r="U994" s="3"/>
      <c r="V994" s="3"/>
      <c r="W994" s="3"/>
      <c r="X994" s="3"/>
      <c r="Y994" s="3"/>
      <c r="Z994" s="3"/>
      <c r="AA994" s="3"/>
      <c r="AB994" s="3"/>
      <c r="AC994" s="3"/>
      <c r="AD994" s="3"/>
      <c r="AE994" s="3"/>
      <c r="AF994" s="3"/>
      <c r="AG994" s="3"/>
      <c r="AH994" s="3"/>
      <c r="AI994" s="3"/>
      <c r="AJ994" s="3"/>
      <c r="AK994" s="3"/>
      <c r="AL994" s="1"/>
      <c r="AM994" s="1"/>
    </row>
    <row r="995" spans="12:39">
      <c r="L995" s="1"/>
      <c r="M995" s="1"/>
      <c r="N995" s="1"/>
      <c r="O995" s="1"/>
      <c r="P995" s="1"/>
      <c r="Q995" s="1"/>
      <c r="R995" s="3"/>
      <c r="S995" s="3"/>
      <c r="T995" s="3"/>
      <c r="U995" s="3"/>
      <c r="V995" s="3"/>
      <c r="W995" s="3"/>
      <c r="X995" s="3"/>
      <c r="Y995" s="3"/>
      <c r="Z995" s="3"/>
      <c r="AA995" s="3"/>
      <c r="AB995" s="3"/>
      <c r="AC995" s="3"/>
      <c r="AD995" s="3"/>
      <c r="AE995" s="3"/>
      <c r="AF995" s="3"/>
      <c r="AG995" s="3"/>
      <c r="AH995" s="3"/>
      <c r="AI995" s="3"/>
      <c r="AJ995" s="3"/>
      <c r="AK995" s="3"/>
      <c r="AL995" s="1"/>
      <c r="AM995" s="1"/>
    </row>
    <row r="996" spans="12:39">
      <c r="L996" s="1"/>
      <c r="M996" s="1"/>
      <c r="N996" s="1"/>
      <c r="O996" s="1"/>
      <c r="P996" s="1"/>
      <c r="Q996" s="1"/>
      <c r="R996" s="3"/>
      <c r="S996" s="3"/>
      <c r="T996" s="3"/>
      <c r="U996" s="3"/>
      <c r="V996" s="3"/>
      <c r="W996" s="3"/>
      <c r="X996" s="3"/>
      <c r="Y996" s="3"/>
      <c r="Z996" s="3"/>
      <c r="AA996" s="3"/>
      <c r="AB996" s="3"/>
      <c r="AC996" s="3"/>
      <c r="AD996" s="3"/>
      <c r="AE996" s="3"/>
      <c r="AF996" s="3"/>
      <c r="AG996" s="3"/>
      <c r="AH996" s="3"/>
      <c r="AI996" s="3"/>
      <c r="AJ996" s="3"/>
      <c r="AK996" s="3"/>
      <c r="AL996" s="1"/>
      <c r="AM996" s="1"/>
    </row>
    <row r="997" spans="12:39">
      <c r="L997" s="1"/>
      <c r="M997" s="1"/>
      <c r="N997" s="1"/>
      <c r="O997" s="1"/>
      <c r="P997" s="1"/>
      <c r="Q997" s="1"/>
      <c r="R997" s="3"/>
      <c r="S997" s="3"/>
      <c r="T997" s="3"/>
      <c r="U997" s="3"/>
      <c r="V997" s="3"/>
      <c r="W997" s="3"/>
      <c r="X997" s="3"/>
      <c r="Y997" s="3"/>
      <c r="Z997" s="3"/>
      <c r="AA997" s="3"/>
      <c r="AB997" s="3"/>
      <c r="AC997" s="3"/>
      <c r="AD997" s="3"/>
      <c r="AE997" s="3"/>
      <c r="AF997" s="3"/>
      <c r="AG997" s="3"/>
      <c r="AH997" s="3"/>
      <c r="AI997" s="3"/>
      <c r="AJ997" s="3"/>
      <c r="AK997" s="3"/>
      <c r="AL997" s="1"/>
      <c r="AM997" s="1"/>
    </row>
    <row r="998" spans="12:39">
      <c r="L998" s="1"/>
      <c r="M998" s="1"/>
      <c r="N998" s="1"/>
      <c r="O998" s="1"/>
      <c r="P998" s="1"/>
      <c r="Q998" s="1"/>
      <c r="R998" s="3"/>
      <c r="S998" s="3"/>
      <c r="T998" s="3"/>
      <c r="U998" s="3"/>
      <c r="V998" s="3"/>
      <c r="W998" s="3"/>
      <c r="X998" s="3"/>
      <c r="Y998" s="3"/>
      <c r="Z998" s="3"/>
      <c r="AA998" s="3"/>
      <c r="AB998" s="3"/>
      <c r="AC998" s="3"/>
      <c r="AD998" s="3"/>
      <c r="AE998" s="3"/>
      <c r="AF998" s="3"/>
      <c r="AG998" s="3"/>
      <c r="AH998" s="3"/>
      <c r="AI998" s="3"/>
      <c r="AJ998" s="3"/>
      <c r="AK998" s="3"/>
      <c r="AL998" s="1"/>
      <c r="AM998" s="1"/>
    </row>
    <row r="999" spans="12:39">
      <c r="L999" s="1"/>
      <c r="M999" s="1"/>
      <c r="N999" s="1"/>
      <c r="O999" s="1"/>
      <c r="P999" s="1"/>
      <c r="Q999" s="1"/>
      <c r="R999" s="3"/>
      <c r="S999" s="3"/>
      <c r="T999" s="3"/>
      <c r="U999" s="3"/>
      <c r="V999" s="3"/>
      <c r="W999" s="3"/>
      <c r="X999" s="3"/>
      <c r="Y999" s="3"/>
      <c r="Z999" s="3"/>
      <c r="AA999" s="3"/>
      <c r="AB999" s="3"/>
      <c r="AC999" s="3"/>
      <c r="AD999" s="3"/>
      <c r="AE999" s="3"/>
      <c r="AF999" s="3"/>
      <c r="AG999" s="3"/>
      <c r="AH999" s="3"/>
      <c r="AI999" s="3"/>
      <c r="AJ999" s="3"/>
      <c r="AK999" s="3"/>
      <c r="AL999" s="1"/>
      <c r="AM999" s="1"/>
    </row>
    <row r="1000" spans="12:39">
      <c r="L1000" s="1"/>
      <c r="M1000" s="1"/>
      <c r="N1000" s="1"/>
      <c r="O1000" s="1"/>
      <c r="P1000" s="1"/>
      <c r="Q1000" s="1"/>
      <c r="R1000" s="3"/>
      <c r="S1000" s="3"/>
      <c r="T1000" s="3"/>
      <c r="U1000" s="3"/>
      <c r="V1000" s="3"/>
      <c r="W1000" s="3"/>
      <c r="X1000" s="3"/>
      <c r="Y1000" s="3"/>
      <c r="Z1000" s="3"/>
      <c r="AA1000" s="3"/>
      <c r="AB1000" s="3"/>
      <c r="AC1000" s="3"/>
      <c r="AD1000" s="3"/>
      <c r="AE1000" s="3"/>
      <c r="AF1000" s="3"/>
      <c r="AG1000" s="3"/>
      <c r="AH1000" s="3"/>
      <c r="AI1000" s="3"/>
      <c r="AJ1000" s="3"/>
      <c r="AK1000" s="3"/>
      <c r="AL1000" s="1"/>
      <c r="AM1000" s="1"/>
    </row>
    <row r="1001" spans="12:39">
      <c r="L1001" s="1"/>
      <c r="M1001" s="1"/>
      <c r="N1001" s="1"/>
      <c r="O1001" s="1"/>
      <c r="P1001" s="1"/>
      <c r="Q1001" s="1"/>
      <c r="R1001" s="3"/>
      <c r="S1001" s="3"/>
      <c r="T1001" s="3"/>
      <c r="U1001" s="3"/>
      <c r="V1001" s="3"/>
      <c r="W1001" s="3"/>
      <c r="X1001" s="3"/>
      <c r="Y1001" s="3"/>
      <c r="Z1001" s="3"/>
      <c r="AA1001" s="3"/>
      <c r="AB1001" s="3"/>
      <c r="AC1001" s="3"/>
      <c r="AD1001" s="3"/>
      <c r="AE1001" s="3"/>
      <c r="AF1001" s="3"/>
      <c r="AG1001" s="3"/>
      <c r="AH1001" s="3"/>
      <c r="AI1001" s="3"/>
      <c r="AJ1001" s="3"/>
      <c r="AK1001" s="3"/>
      <c r="AL1001" s="1"/>
      <c r="AM1001" s="1"/>
    </row>
    <row r="1002" spans="12:39">
      <c r="L1002" s="1"/>
      <c r="M1002" s="1"/>
      <c r="N1002" s="1"/>
      <c r="O1002" s="1"/>
      <c r="P1002" s="1"/>
      <c r="Q1002" s="1"/>
      <c r="R1002" s="3"/>
      <c r="S1002" s="3"/>
      <c r="T1002" s="3"/>
      <c r="U1002" s="3"/>
      <c r="V1002" s="3"/>
      <c r="W1002" s="3"/>
      <c r="X1002" s="3"/>
      <c r="Y1002" s="3"/>
      <c r="Z1002" s="3"/>
      <c r="AA1002" s="3"/>
      <c r="AB1002" s="3"/>
      <c r="AC1002" s="3"/>
      <c r="AD1002" s="3"/>
      <c r="AE1002" s="3"/>
      <c r="AF1002" s="3"/>
      <c r="AG1002" s="3"/>
      <c r="AH1002" s="3"/>
      <c r="AI1002" s="3"/>
      <c r="AJ1002" s="3"/>
      <c r="AK1002" s="3"/>
      <c r="AL1002" s="1"/>
      <c r="AM1002" s="1"/>
    </row>
    <row r="1003" spans="12:39">
      <c r="L1003" s="1"/>
      <c r="M1003" s="1"/>
      <c r="N1003" s="1"/>
      <c r="O1003" s="1"/>
      <c r="P1003" s="1"/>
      <c r="Q1003" s="1"/>
      <c r="R1003" s="3"/>
      <c r="S1003" s="3"/>
      <c r="T1003" s="3"/>
      <c r="U1003" s="3"/>
      <c r="V1003" s="3"/>
      <c r="W1003" s="3"/>
      <c r="X1003" s="3"/>
      <c r="Y1003" s="3"/>
      <c r="Z1003" s="3"/>
      <c r="AA1003" s="3"/>
      <c r="AB1003" s="3"/>
      <c r="AC1003" s="3"/>
      <c r="AD1003" s="3"/>
      <c r="AE1003" s="3"/>
      <c r="AF1003" s="3"/>
      <c r="AG1003" s="3"/>
      <c r="AH1003" s="3"/>
      <c r="AI1003" s="3"/>
      <c r="AJ1003" s="3"/>
      <c r="AK1003" s="3"/>
      <c r="AL1003" s="1"/>
      <c r="AM1003" s="1"/>
    </row>
    <row r="1004" spans="12:39">
      <c r="L1004" s="1"/>
      <c r="M1004" s="1"/>
      <c r="N1004" s="1"/>
      <c r="O1004" s="1"/>
      <c r="P1004" s="1"/>
      <c r="Q1004" s="1"/>
      <c r="R1004" s="3"/>
      <c r="S1004" s="3"/>
      <c r="T1004" s="3"/>
      <c r="U1004" s="3"/>
      <c r="V1004" s="3"/>
      <c r="W1004" s="3"/>
      <c r="X1004" s="3"/>
      <c r="Y1004" s="3"/>
      <c r="Z1004" s="3"/>
      <c r="AA1004" s="3"/>
      <c r="AB1004" s="3"/>
      <c r="AC1004" s="3"/>
      <c r="AD1004" s="3"/>
      <c r="AE1004" s="3"/>
      <c r="AF1004" s="3"/>
      <c r="AG1004" s="3"/>
      <c r="AH1004" s="3"/>
      <c r="AI1004" s="3"/>
      <c r="AJ1004" s="3"/>
      <c r="AK1004" s="3"/>
      <c r="AL1004" s="1"/>
      <c r="AM1004" s="1"/>
    </row>
    <row r="1005" spans="12:39">
      <c r="L1005" s="1"/>
      <c r="M1005" s="1"/>
      <c r="N1005" s="1"/>
      <c r="O1005" s="1"/>
      <c r="P1005" s="1"/>
      <c r="Q1005" s="1"/>
      <c r="R1005" s="3"/>
      <c r="S1005" s="3"/>
      <c r="T1005" s="3"/>
      <c r="U1005" s="3"/>
      <c r="V1005" s="3"/>
      <c r="W1005" s="3"/>
      <c r="X1005" s="3"/>
      <c r="Y1005" s="3"/>
      <c r="Z1005" s="3"/>
      <c r="AA1005" s="3"/>
      <c r="AB1005" s="3"/>
      <c r="AC1005" s="3"/>
      <c r="AD1005" s="3"/>
      <c r="AE1005" s="3"/>
      <c r="AF1005" s="3"/>
      <c r="AG1005" s="3"/>
      <c r="AH1005" s="3"/>
      <c r="AI1005" s="3"/>
      <c r="AJ1005" s="3"/>
      <c r="AK1005" s="3"/>
      <c r="AL1005" s="1"/>
      <c r="AM1005" s="1"/>
    </row>
    <row r="1006" spans="12:39">
      <c r="L1006" s="1"/>
      <c r="M1006" s="1"/>
      <c r="N1006" s="1"/>
      <c r="O1006" s="1"/>
      <c r="P1006" s="1"/>
      <c r="Q1006" s="1"/>
      <c r="R1006" s="3"/>
      <c r="S1006" s="3"/>
      <c r="T1006" s="3"/>
      <c r="U1006" s="3"/>
      <c r="V1006" s="3"/>
      <c r="W1006" s="3"/>
      <c r="X1006" s="3"/>
      <c r="Y1006" s="3"/>
      <c r="Z1006" s="3"/>
      <c r="AA1006" s="3"/>
      <c r="AB1006" s="3"/>
      <c r="AC1006" s="3"/>
      <c r="AD1006" s="3"/>
      <c r="AE1006" s="3"/>
      <c r="AF1006" s="3"/>
      <c r="AG1006" s="3"/>
      <c r="AH1006" s="3"/>
      <c r="AI1006" s="3"/>
      <c r="AJ1006" s="3"/>
      <c r="AK1006" s="3"/>
      <c r="AL1006" s="1"/>
      <c r="AM1006" s="1"/>
    </row>
    <row r="1007" spans="12:39">
      <c r="L1007" s="1"/>
      <c r="M1007" s="1"/>
      <c r="N1007" s="1"/>
      <c r="O1007" s="1"/>
      <c r="P1007" s="1"/>
      <c r="Q1007" s="1"/>
      <c r="R1007" s="3"/>
      <c r="S1007" s="3"/>
      <c r="T1007" s="3"/>
      <c r="U1007" s="3"/>
      <c r="V1007" s="3"/>
      <c r="W1007" s="3"/>
      <c r="X1007" s="3"/>
      <c r="Y1007" s="3"/>
      <c r="Z1007" s="3"/>
      <c r="AA1007" s="3"/>
      <c r="AB1007" s="3"/>
      <c r="AC1007" s="3"/>
      <c r="AD1007" s="3"/>
      <c r="AE1007" s="3"/>
      <c r="AF1007" s="3"/>
      <c r="AG1007" s="3"/>
      <c r="AH1007" s="3"/>
      <c r="AI1007" s="3"/>
      <c r="AJ1007" s="3"/>
      <c r="AK1007" s="3"/>
      <c r="AL1007" s="1"/>
      <c r="AM1007" s="1"/>
    </row>
    <row r="1008" spans="12:39">
      <c r="L1008" s="1"/>
      <c r="M1008" s="1"/>
      <c r="N1008" s="1"/>
      <c r="O1008" s="1"/>
      <c r="P1008" s="1"/>
      <c r="Q1008" s="1"/>
      <c r="R1008" s="3"/>
      <c r="S1008" s="3"/>
      <c r="T1008" s="3"/>
      <c r="U1008" s="3"/>
      <c r="V1008" s="3"/>
      <c r="W1008" s="3"/>
      <c r="X1008" s="3"/>
      <c r="Y1008" s="3"/>
      <c r="Z1008" s="3"/>
      <c r="AA1008" s="3"/>
      <c r="AB1008" s="3"/>
      <c r="AC1008" s="3"/>
      <c r="AD1008" s="3"/>
      <c r="AE1008" s="3"/>
      <c r="AF1008" s="3"/>
      <c r="AG1008" s="3"/>
      <c r="AH1008" s="3"/>
      <c r="AI1008" s="3"/>
      <c r="AJ1008" s="3"/>
      <c r="AK1008" s="3"/>
      <c r="AL1008" s="1"/>
      <c r="AM1008" s="1"/>
    </row>
    <row r="1009" spans="12:39">
      <c r="L1009" s="1"/>
      <c r="M1009" s="1"/>
      <c r="N1009" s="1"/>
      <c r="O1009" s="1"/>
      <c r="P1009" s="1"/>
      <c r="Q1009" s="1"/>
      <c r="R1009" s="3"/>
      <c r="S1009" s="3"/>
      <c r="T1009" s="3"/>
      <c r="U1009" s="3"/>
      <c r="V1009" s="3"/>
      <c r="W1009" s="3"/>
      <c r="X1009" s="3"/>
      <c r="Y1009" s="3"/>
      <c r="Z1009" s="3"/>
      <c r="AA1009" s="3"/>
      <c r="AB1009" s="3"/>
      <c r="AC1009" s="3"/>
      <c r="AD1009" s="3"/>
      <c r="AE1009" s="3"/>
      <c r="AF1009" s="3"/>
      <c r="AG1009" s="3"/>
      <c r="AH1009" s="3"/>
      <c r="AI1009" s="3"/>
      <c r="AJ1009" s="3"/>
      <c r="AK1009" s="3"/>
      <c r="AL1009" s="1"/>
      <c r="AM1009" s="1"/>
    </row>
    <row r="1010" spans="12:39">
      <c r="L1010" s="1"/>
      <c r="M1010" s="1"/>
      <c r="N1010" s="1"/>
      <c r="O1010" s="1"/>
      <c r="P1010" s="1"/>
      <c r="Q1010" s="1"/>
      <c r="R1010" s="3"/>
      <c r="S1010" s="3"/>
      <c r="T1010" s="3"/>
      <c r="U1010" s="3"/>
      <c r="V1010" s="3"/>
      <c r="W1010" s="3"/>
      <c r="X1010" s="3"/>
      <c r="Y1010" s="3"/>
      <c r="Z1010" s="3"/>
      <c r="AA1010" s="3"/>
      <c r="AB1010" s="3"/>
      <c r="AC1010" s="3"/>
      <c r="AD1010" s="3"/>
      <c r="AE1010" s="3"/>
      <c r="AF1010" s="3"/>
      <c r="AG1010" s="3"/>
      <c r="AH1010" s="3"/>
      <c r="AI1010" s="3"/>
      <c r="AJ1010" s="3"/>
      <c r="AK1010" s="3"/>
      <c r="AL1010" s="1"/>
      <c r="AM1010" s="1"/>
    </row>
    <row r="1011" spans="12:39">
      <c r="L1011" s="1"/>
      <c r="M1011" s="1"/>
      <c r="N1011" s="1"/>
      <c r="O1011" s="1"/>
      <c r="P1011" s="1"/>
      <c r="Q1011" s="1"/>
      <c r="R1011" s="3"/>
      <c r="S1011" s="3"/>
      <c r="T1011" s="3"/>
      <c r="U1011" s="3"/>
      <c r="V1011" s="3"/>
      <c r="W1011" s="3"/>
      <c r="X1011" s="3"/>
      <c r="Y1011" s="3"/>
      <c r="Z1011" s="3"/>
      <c r="AA1011" s="3"/>
      <c r="AB1011" s="3"/>
      <c r="AC1011" s="3"/>
      <c r="AD1011" s="3"/>
      <c r="AE1011" s="3"/>
      <c r="AF1011" s="3"/>
      <c r="AG1011" s="3"/>
      <c r="AH1011" s="3"/>
      <c r="AI1011" s="3"/>
      <c r="AJ1011" s="3"/>
      <c r="AK1011" s="3"/>
      <c r="AL1011" s="1"/>
      <c r="AM1011" s="1"/>
    </row>
    <row r="1012" spans="12:39">
      <c r="L1012" s="1"/>
      <c r="M1012" s="1"/>
      <c r="N1012" s="1"/>
      <c r="O1012" s="1"/>
      <c r="P1012" s="1"/>
      <c r="Q1012" s="1"/>
      <c r="R1012" s="3"/>
      <c r="S1012" s="3"/>
      <c r="T1012" s="3"/>
      <c r="U1012" s="3"/>
      <c r="V1012" s="3"/>
      <c r="W1012" s="3"/>
      <c r="X1012" s="3"/>
      <c r="Y1012" s="3"/>
      <c r="Z1012" s="3"/>
      <c r="AA1012" s="3"/>
      <c r="AB1012" s="3"/>
      <c r="AC1012" s="3"/>
      <c r="AD1012" s="3"/>
      <c r="AE1012" s="3"/>
      <c r="AF1012" s="3"/>
      <c r="AG1012" s="3"/>
      <c r="AH1012" s="3"/>
      <c r="AI1012" s="3"/>
      <c r="AJ1012" s="3"/>
      <c r="AK1012" s="3"/>
      <c r="AL1012" s="1"/>
      <c r="AM1012" s="1"/>
    </row>
    <row r="1013" spans="12:39">
      <c r="L1013" s="1"/>
      <c r="M1013" s="1"/>
      <c r="N1013" s="1"/>
      <c r="O1013" s="1"/>
      <c r="P1013" s="1"/>
      <c r="Q1013" s="1"/>
      <c r="R1013" s="3"/>
      <c r="S1013" s="3"/>
      <c r="T1013" s="3"/>
      <c r="U1013" s="3"/>
      <c r="V1013" s="3"/>
      <c r="W1013" s="3"/>
      <c r="X1013" s="3"/>
      <c r="Y1013" s="3"/>
      <c r="Z1013" s="3"/>
      <c r="AA1013" s="3"/>
      <c r="AB1013" s="3"/>
      <c r="AC1013" s="3"/>
      <c r="AD1013" s="3"/>
      <c r="AE1013" s="3"/>
      <c r="AF1013" s="3"/>
      <c r="AG1013" s="3"/>
      <c r="AH1013" s="3"/>
      <c r="AI1013" s="3"/>
      <c r="AJ1013" s="3"/>
      <c r="AK1013" s="3"/>
      <c r="AL1013" s="1"/>
      <c r="AM1013" s="1"/>
    </row>
    <row r="1014" spans="12:39">
      <c r="L1014" s="1"/>
      <c r="M1014" s="1"/>
      <c r="N1014" s="1"/>
      <c r="O1014" s="1"/>
      <c r="P1014" s="1"/>
      <c r="Q1014" s="1"/>
      <c r="R1014" s="3"/>
      <c r="S1014" s="3"/>
      <c r="T1014" s="3"/>
      <c r="U1014" s="3"/>
      <c r="V1014" s="3"/>
      <c r="W1014" s="3"/>
      <c r="X1014" s="3"/>
      <c r="Y1014" s="3"/>
      <c r="Z1014" s="3"/>
      <c r="AA1014" s="3"/>
      <c r="AB1014" s="3"/>
      <c r="AC1014" s="3"/>
      <c r="AD1014" s="3"/>
      <c r="AE1014" s="3"/>
      <c r="AF1014" s="3"/>
      <c r="AG1014" s="3"/>
      <c r="AH1014" s="3"/>
      <c r="AI1014" s="3"/>
      <c r="AJ1014" s="3"/>
      <c r="AK1014" s="3"/>
      <c r="AL1014" s="1"/>
      <c r="AM1014" s="1"/>
    </row>
    <row r="1015" spans="12:39">
      <c r="L1015" s="1"/>
      <c r="M1015" s="1"/>
      <c r="N1015" s="1"/>
      <c r="O1015" s="1"/>
      <c r="P1015" s="1"/>
      <c r="Q1015" s="1"/>
      <c r="R1015" s="3"/>
      <c r="S1015" s="3"/>
      <c r="T1015" s="3"/>
      <c r="U1015" s="3"/>
      <c r="V1015" s="3"/>
      <c r="W1015" s="3"/>
      <c r="X1015" s="3"/>
      <c r="Y1015" s="3"/>
      <c r="Z1015" s="3"/>
      <c r="AA1015" s="3"/>
      <c r="AB1015" s="3"/>
      <c r="AC1015" s="3"/>
      <c r="AD1015" s="3"/>
      <c r="AE1015" s="3"/>
      <c r="AF1015" s="3"/>
      <c r="AG1015" s="3"/>
      <c r="AH1015" s="3"/>
      <c r="AI1015" s="3"/>
      <c r="AJ1015" s="3"/>
      <c r="AK1015" s="3"/>
      <c r="AL1015" s="1"/>
      <c r="AM1015" s="1"/>
    </row>
    <row r="1016" spans="12:39">
      <c r="L1016" s="1"/>
      <c r="M1016" s="1"/>
      <c r="N1016" s="1"/>
      <c r="O1016" s="1"/>
      <c r="P1016" s="1"/>
      <c r="Q1016" s="1"/>
      <c r="R1016" s="3"/>
      <c r="S1016" s="3"/>
      <c r="T1016" s="3"/>
      <c r="U1016" s="3"/>
      <c r="V1016" s="3"/>
      <c r="W1016" s="3"/>
      <c r="X1016" s="3"/>
      <c r="Y1016" s="3"/>
      <c r="Z1016" s="3"/>
      <c r="AA1016" s="3"/>
      <c r="AB1016" s="3"/>
      <c r="AC1016" s="3"/>
      <c r="AD1016" s="3"/>
      <c r="AE1016" s="3"/>
      <c r="AF1016" s="3"/>
      <c r="AG1016" s="3"/>
      <c r="AH1016" s="3"/>
      <c r="AI1016" s="3"/>
      <c r="AJ1016" s="3"/>
      <c r="AK1016" s="3"/>
      <c r="AL1016" s="1"/>
      <c r="AM1016" s="1"/>
    </row>
    <row r="1017" spans="12:39">
      <c r="L1017" s="1"/>
      <c r="M1017" s="1"/>
      <c r="N1017" s="1"/>
      <c r="O1017" s="1"/>
      <c r="P1017" s="1"/>
      <c r="Q1017" s="1"/>
      <c r="R1017" s="3"/>
      <c r="S1017" s="3"/>
      <c r="T1017" s="3"/>
      <c r="U1017" s="3"/>
      <c r="V1017" s="3"/>
      <c r="W1017" s="3"/>
      <c r="X1017" s="3"/>
      <c r="Y1017" s="3"/>
      <c r="Z1017" s="3"/>
      <c r="AA1017" s="3"/>
      <c r="AB1017" s="3"/>
      <c r="AC1017" s="3"/>
      <c r="AD1017" s="3"/>
      <c r="AE1017" s="3"/>
      <c r="AF1017" s="3"/>
      <c r="AG1017" s="3"/>
      <c r="AH1017" s="3"/>
      <c r="AI1017" s="3"/>
      <c r="AJ1017" s="3"/>
      <c r="AK1017" s="3"/>
      <c r="AL1017" s="1"/>
      <c r="AM1017" s="1"/>
    </row>
    <row r="1018" spans="12:39">
      <c r="L1018" s="1"/>
      <c r="M1018" s="1"/>
      <c r="N1018" s="1"/>
      <c r="O1018" s="1"/>
      <c r="P1018" s="1"/>
      <c r="Q1018" s="1"/>
      <c r="R1018" s="3"/>
      <c r="S1018" s="3"/>
      <c r="T1018" s="3"/>
      <c r="U1018" s="3"/>
      <c r="V1018" s="3"/>
      <c r="W1018" s="3"/>
      <c r="X1018" s="3"/>
      <c r="Y1018" s="3"/>
      <c r="Z1018" s="3"/>
      <c r="AA1018" s="3"/>
      <c r="AB1018" s="3"/>
      <c r="AC1018" s="3"/>
      <c r="AD1018" s="3"/>
      <c r="AE1018" s="3"/>
      <c r="AF1018" s="3"/>
      <c r="AG1018" s="3"/>
      <c r="AH1018" s="3"/>
      <c r="AI1018" s="3"/>
      <c r="AJ1018" s="3"/>
      <c r="AK1018" s="3"/>
      <c r="AL1018" s="1"/>
      <c r="AM1018" s="1"/>
    </row>
    <row r="1019" spans="12:39">
      <c r="L1019" s="1"/>
      <c r="M1019" s="1"/>
      <c r="N1019" s="1"/>
      <c r="O1019" s="1"/>
      <c r="P1019" s="1"/>
      <c r="Q1019" s="1"/>
      <c r="R1019" s="3"/>
      <c r="S1019" s="3"/>
      <c r="T1019" s="3"/>
      <c r="U1019" s="3"/>
      <c r="V1019" s="3"/>
      <c r="W1019" s="3"/>
      <c r="X1019" s="3"/>
      <c r="Y1019" s="3"/>
      <c r="Z1019" s="3"/>
      <c r="AA1019" s="3"/>
      <c r="AB1019" s="3"/>
      <c r="AC1019" s="3"/>
      <c r="AD1019" s="3"/>
      <c r="AE1019" s="3"/>
      <c r="AF1019" s="3"/>
      <c r="AG1019" s="3"/>
      <c r="AH1019" s="3"/>
      <c r="AI1019" s="3"/>
      <c r="AJ1019" s="3"/>
      <c r="AK1019" s="3"/>
      <c r="AL1019" s="1"/>
      <c r="AM1019" s="1"/>
    </row>
    <row r="1020" spans="12:39">
      <c r="L1020" s="1"/>
      <c r="M1020" s="1"/>
      <c r="N1020" s="1"/>
      <c r="O1020" s="1"/>
      <c r="P1020" s="1"/>
      <c r="Q1020" s="1"/>
      <c r="R1020" s="3"/>
      <c r="S1020" s="3"/>
      <c r="T1020" s="3"/>
      <c r="U1020" s="3"/>
      <c r="V1020" s="3"/>
      <c r="W1020" s="3"/>
      <c r="X1020" s="3"/>
      <c r="Y1020" s="3"/>
      <c r="Z1020" s="3"/>
      <c r="AA1020" s="3"/>
      <c r="AB1020" s="3"/>
      <c r="AC1020" s="3"/>
      <c r="AD1020" s="3"/>
      <c r="AE1020" s="3"/>
      <c r="AF1020" s="3"/>
      <c r="AG1020" s="3"/>
      <c r="AH1020" s="3"/>
      <c r="AI1020" s="3"/>
      <c r="AJ1020" s="3"/>
      <c r="AK1020" s="3"/>
      <c r="AL1020" s="1"/>
      <c r="AM1020" s="1"/>
    </row>
    <row r="1021" spans="12:39">
      <c r="L1021" s="1"/>
      <c r="M1021" s="1"/>
      <c r="N1021" s="1"/>
      <c r="O1021" s="1"/>
      <c r="P1021" s="1"/>
      <c r="Q1021" s="1"/>
      <c r="R1021" s="3"/>
      <c r="S1021" s="3"/>
      <c r="T1021" s="3"/>
      <c r="U1021" s="3"/>
      <c r="V1021" s="3"/>
      <c r="W1021" s="3"/>
      <c r="X1021" s="3"/>
      <c r="Y1021" s="3"/>
      <c r="Z1021" s="3"/>
      <c r="AA1021" s="3"/>
      <c r="AB1021" s="3"/>
      <c r="AC1021" s="3"/>
      <c r="AD1021" s="3"/>
      <c r="AE1021" s="3"/>
      <c r="AF1021" s="3"/>
      <c r="AG1021" s="3"/>
      <c r="AH1021" s="3"/>
      <c r="AI1021" s="3"/>
      <c r="AJ1021" s="3"/>
      <c r="AK1021" s="3"/>
      <c r="AL1021" s="1"/>
      <c r="AM1021" s="1"/>
    </row>
    <row r="1022" spans="12:39">
      <c r="L1022" s="1"/>
      <c r="M1022" s="1"/>
      <c r="N1022" s="1"/>
      <c r="O1022" s="1"/>
      <c r="P1022" s="1"/>
      <c r="Q1022" s="1"/>
      <c r="R1022" s="3"/>
      <c r="S1022" s="3"/>
      <c r="T1022" s="3"/>
      <c r="U1022" s="3"/>
      <c r="V1022" s="3"/>
      <c r="W1022" s="3"/>
      <c r="X1022" s="3"/>
      <c r="Y1022" s="3"/>
      <c r="Z1022" s="3"/>
      <c r="AA1022" s="3"/>
      <c r="AB1022" s="3"/>
      <c r="AC1022" s="3"/>
      <c r="AD1022" s="3"/>
      <c r="AE1022" s="3"/>
      <c r="AF1022" s="3"/>
      <c r="AG1022" s="3"/>
      <c r="AH1022" s="3"/>
      <c r="AI1022" s="3"/>
      <c r="AJ1022" s="3"/>
      <c r="AK1022" s="3"/>
      <c r="AL1022" s="1"/>
      <c r="AM1022" s="1"/>
    </row>
    <row r="1023" spans="12:39">
      <c r="L1023" s="1"/>
      <c r="M1023" s="1"/>
      <c r="N1023" s="1"/>
      <c r="O1023" s="1"/>
      <c r="P1023" s="1"/>
      <c r="Q1023" s="1"/>
      <c r="R1023" s="3"/>
      <c r="S1023" s="3"/>
      <c r="T1023" s="3"/>
      <c r="U1023" s="3"/>
      <c r="V1023" s="3"/>
      <c r="W1023" s="3"/>
      <c r="X1023" s="3"/>
      <c r="Y1023" s="3"/>
      <c r="Z1023" s="3"/>
      <c r="AA1023" s="3"/>
      <c r="AB1023" s="3"/>
      <c r="AC1023" s="3"/>
      <c r="AD1023" s="3"/>
      <c r="AE1023" s="3"/>
      <c r="AF1023" s="3"/>
      <c r="AG1023" s="3"/>
      <c r="AH1023" s="3"/>
      <c r="AI1023" s="3"/>
      <c r="AJ1023" s="3"/>
      <c r="AK1023" s="3"/>
      <c r="AL1023" s="1"/>
      <c r="AM1023" s="1"/>
    </row>
    <row r="1024" spans="12:39">
      <c r="L1024" s="1"/>
      <c r="M1024" s="1"/>
      <c r="N1024" s="1"/>
      <c r="O1024" s="1"/>
      <c r="P1024" s="1"/>
      <c r="Q1024" s="1"/>
      <c r="R1024" s="3"/>
      <c r="S1024" s="3"/>
      <c r="T1024" s="3"/>
      <c r="U1024" s="3"/>
      <c r="V1024" s="3"/>
      <c r="W1024" s="3"/>
      <c r="X1024" s="3"/>
      <c r="Y1024" s="3"/>
      <c r="Z1024" s="3"/>
      <c r="AA1024" s="3"/>
      <c r="AB1024" s="3"/>
      <c r="AC1024" s="3"/>
      <c r="AD1024" s="3"/>
      <c r="AE1024" s="3"/>
      <c r="AF1024" s="3"/>
      <c r="AG1024" s="3"/>
      <c r="AH1024" s="3"/>
      <c r="AI1024" s="3"/>
      <c r="AJ1024" s="3"/>
      <c r="AK1024" s="3"/>
      <c r="AL1024" s="1"/>
      <c r="AM1024" s="1"/>
    </row>
    <row r="1025" spans="12:39">
      <c r="L1025" s="1"/>
      <c r="M1025" s="1"/>
      <c r="N1025" s="1"/>
      <c r="O1025" s="1"/>
      <c r="P1025" s="1"/>
      <c r="Q1025" s="1"/>
      <c r="R1025" s="3"/>
      <c r="S1025" s="3"/>
      <c r="T1025" s="3"/>
      <c r="U1025" s="3"/>
      <c r="V1025" s="3"/>
      <c r="W1025" s="3"/>
      <c r="X1025" s="3"/>
      <c r="Y1025" s="3"/>
      <c r="Z1025" s="3"/>
      <c r="AA1025" s="3"/>
      <c r="AB1025" s="3"/>
      <c r="AC1025" s="3"/>
      <c r="AD1025" s="3"/>
      <c r="AE1025" s="3"/>
      <c r="AF1025" s="3"/>
      <c r="AG1025" s="3"/>
      <c r="AH1025" s="3"/>
      <c r="AI1025" s="3"/>
      <c r="AJ1025" s="3"/>
      <c r="AK1025" s="3"/>
      <c r="AL1025" s="1"/>
      <c r="AM1025" s="1"/>
    </row>
    <row r="1026" spans="12:39">
      <c r="L1026" s="1"/>
      <c r="M1026" s="1"/>
      <c r="N1026" s="1"/>
      <c r="O1026" s="1"/>
      <c r="P1026" s="1"/>
      <c r="Q1026" s="1"/>
      <c r="R1026" s="3"/>
      <c r="S1026" s="3"/>
      <c r="T1026" s="3"/>
      <c r="U1026" s="3"/>
      <c r="V1026" s="3"/>
      <c r="W1026" s="3"/>
      <c r="X1026" s="3"/>
      <c r="Y1026" s="3"/>
      <c r="Z1026" s="3"/>
      <c r="AA1026" s="3"/>
      <c r="AB1026" s="3"/>
      <c r="AC1026" s="3"/>
      <c r="AD1026" s="3"/>
      <c r="AE1026" s="3"/>
      <c r="AF1026" s="3"/>
      <c r="AG1026" s="3"/>
      <c r="AH1026" s="3"/>
      <c r="AI1026" s="3"/>
      <c r="AJ1026" s="3"/>
      <c r="AK1026" s="3"/>
      <c r="AL1026" s="1"/>
      <c r="AM1026" s="1"/>
    </row>
    <row r="1027" spans="12:39">
      <c r="L1027" s="1"/>
      <c r="M1027" s="1"/>
      <c r="N1027" s="1"/>
      <c r="O1027" s="1"/>
      <c r="P1027" s="1"/>
      <c r="Q1027" s="1"/>
      <c r="R1027" s="3"/>
      <c r="S1027" s="3"/>
      <c r="T1027" s="3"/>
      <c r="U1027" s="3"/>
      <c r="V1027" s="3"/>
      <c r="W1027" s="3"/>
      <c r="X1027" s="3"/>
      <c r="Y1027" s="3"/>
      <c r="Z1027" s="3"/>
      <c r="AA1027" s="3"/>
      <c r="AB1027" s="3"/>
      <c r="AC1027" s="3"/>
      <c r="AD1027" s="3"/>
      <c r="AE1027" s="3"/>
      <c r="AF1027" s="3"/>
      <c r="AG1027" s="3"/>
      <c r="AH1027" s="3"/>
      <c r="AI1027" s="3"/>
      <c r="AJ1027" s="3"/>
      <c r="AK1027" s="3"/>
      <c r="AL1027" s="1"/>
      <c r="AM1027" s="1"/>
    </row>
    <row r="1028" spans="12:39">
      <c r="L1028" s="1"/>
      <c r="M1028" s="1"/>
      <c r="N1028" s="1"/>
      <c r="O1028" s="1"/>
      <c r="P1028" s="1"/>
      <c r="Q1028" s="1"/>
      <c r="R1028" s="3"/>
      <c r="S1028" s="3"/>
      <c r="T1028" s="3"/>
      <c r="U1028" s="3"/>
      <c r="V1028" s="3"/>
      <c r="W1028" s="3"/>
      <c r="X1028" s="3"/>
      <c r="Y1028" s="3"/>
      <c r="Z1028" s="3"/>
      <c r="AA1028" s="3"/>
      <c r="AB1028" s="3"/>
      <c r="AC1028" s="3"/>
      <c r="AD1028" s="3"/>
      <c r="AE1028" s="3"/>
      <c r="AF1028" s="3"/>
      <c r="AG1028" s="3"/>
      <c r="AH1028" s="3"/>
      <c r="AI1028" s="3"/>
      <c r="AJ1028" s="3"/>
      <c r="AK1028" s="3"/>
      <c r="AL1028" s="1"/>
      <c r="AM1028" s="1"/>
    </row>
    <row r="1029" spans="12:39">
      <c r="L1029" s="1"/>
      <c r="M1029" s="1"/>
      <c r="N1029" s="1"/>
      <c r="O1029" s="1"/>
      <c r="P1029" s="1"/>
      <c r="Q1029" s="1"/>
      <c r="R1029" s="3"/>
      <c r="S1029" s="3"/>
      <c r="T1029" s="3"/>
      <c r="U1029" s="3"/>
      <c r="V1029" s="3"/>
      <c r="W1029" s="3"/>
      <c r="X1029" s="3"/>
      <c r="Y1029" s="3"/>
      <c r="Z1029" s="3"/>
      <c r="AA1029" s="3"/>
      <c r="AB1029" s="3"/>
      <c r="AC1029" s="3"/>
      <c r="AD1029" s="3"/>
      <c r="AE1029" s="3"/>
      <c r="AF1029" s="3"/>
      <c r="AG1029" s="3"/>
      <c r="AH1029" s="3"/>
      <c r="AI1029" s="3"/>
      <c r="AJ1029" s="3"/>
      <c r="AK1029" s="3"/>
      <c r="AL1029" s="1"/>
      <c r="AM1029" s="1"/>
    </row>
    <row r="1030" spans="12:39">
      <c r="L1030" s="1"/>
      <c r="M1030" s="1"/>
      <c r="N1030" s="1"/>
      <c r="O1030" s="1"/>
      <c r="P1030" s="1"/>
      <c r="Q1030" s="1"/>
      <c r="R1030" s="3"/>
      <c r="S1030" s="3"/>
      <c r="T1030" s="3"/>
      <c r="U1030" s="3"/>
      <c r="V1030" s="3"/>
      <c r="W1030" s="3"/>
      <c r="X1030" s="3"/>
      <c r="Y1030" s="3"/>
      <c r="Z1030" s="3"/>
      <c r="AA1030" s="3"/>
      <c r="AB1030" s="3"/>
      <c r="AC1030" s="3"/>
      <c r="AD1030" s="3"/>
      <c r="AE1030" s="3"/>
      <c r="AF1030" s="3"/>
      <c r="AG1030" s="3"/>
      <c r="AH1030" s="3"/>
      <c r="AI1030" s="3"/>
      <c r="AJ1030" s="3"/>
      <c r="AK1030" s="3"/>
      <c r="AL1030" s="1"/>
      <c r="AM1030" s="1"/>
    </row>
    <row r="1031" spans="12:39">
      <c r="L1031" s="1"/>
      <c r="M1031" s="1"/>
      <c r="N1031" s="1"/>
      <c r="O1031" s="1"/>
      <c r="P1031" s="1"/>
      <c r="Q1031" s="1"/>
      <c r="R1031" s="3"/>
      <c r="S1031" s="3"/>
      <c r="T1031" s="3"/>
      <c r="U1031" s="3"/>
      <c r="V1031" s="3"/>
      <c r="W1031" s="3"/>
      <c r="X1031" s="3"/>
      <c r="Y1031" s="3"/>
      <c r="Z1031" s="3"/>
      <c r="AA1031" s="3"/>
      <c r="AB1031" s="3"/>
      <c r="AC1031" s="3"/>
      <c r="AD1031" s="3"/>
      <c r="AE1031" s="3"/>
      <c r="AF1031" s="3"/>
      <c r="AG1031" s="3"/>
      <c r="AH1031" s="3"/>
      <c r="AI1031" s="3"/>
      <c r="AJ1031" s="3"/>
      <c r="AK1031" s="3"/>
      <c r="AL1031" s="1"/>
      <c r="AM1031" s="1"/>
    </row>
    <row r="1032" spans="12:39">
      <c r="L1032" s="1"/>
      <c r="M1032" s="1"/>
      <c r="N1032" s="1"/>
      <c r="O1032" s="1"/>
      <c r="P1032" s="1"/>
      <c r="Q1032" s="1"/>
      <c r="R1032" s="3"/>
      <c r="S1032" s="3"/>
      <c r="T1032" s="3"/>
      <c r="U1032" s="3"/>
      <c r="V1032" s="3"/>
      <c r="W1032" s="3"/>
      <c r="X1032" s="3"/>
      <c r="Y1032" s="3"/>
      <c r="Z1032" s="3"/>
      <c r="AA1032" s="3"/>
      <c r="AB1032" s="3"/>
      <c r="AC1032" s="3"/>
      <c r="AD1032" s="3"/>
      <c r="AE1032" s="3"/>
      <c r="AF1032" s="3"/>
      <c r="AG1032" s="3"/>
      <c r="AH1032" s="3"/>
      <c r="AI1032" s="3"/>
      <c r="AJ1032" s="3"/>
      <c r="AK1032" s="3"/>
      <c r="AL1032" s="1"/>
      <c r="AM1032" s="1"/>
    </row>
    <row r="1033" spans="12:39">
      <c r="L1033" s="1"/>
      <c r="M1033" s="1"/>
      <c r="N1033" s="1"/>
      <c r="O1033" s="1"/>
      <c r="P1033" s="1"/>
      <c r="Q1033" s="1"/>
      <c r="R1033" s="3"/>
      <c r="S1033" s="3"/>
      <c r="T1033" s="3"/>
      <c r="U1033" s="3"/>
      <c r="V1033" s="3"/>
      <c r="W1033" s="3"/>
      <c r="X1033" s="3"/>
      <c r="Y1033" s="3"/>
      <c r="Z1033" s="3"/>
      <c r="AA1033" s="3"/>
      <c r="AB1033" s="3"/>
      <c r="AC1033" s="3"/>
      <c r="AD1033" s="3"/>
      <c r="AE1033" s="3"/>
      <c r="AF1033" s="3"/>
      <c r="AG1033" s="3"/>
      <c r="AH1033" s="3"/>
      <c r="AI1033" s="3"/>
      <c r="AJ1033" s="3"/>
      <c r="AK1033" s="3"/>
      <c r="AL1033" s="1"/>
      <c r="AM1033" s="1"/>
    </row>
    <row r="1034" spans="12:39">
      <c r="L1034" s="1"/>
      <c r="M1034" s="1"/>
      <c r="N1034" s="1"/>
      <c r="O1034" s="1"/>
      <c r="P1034" s="1"/>
      <c r="Q1034" s="1"/>
      <c r="R1034" s="3"/>
      <c r="S1034" s="3"/>
      <c r="T1034" s="3"/>
      <c r="U1034" s="3"/>
      <c r="V1034" s="3"/>
      <c r="W1034" s="3"/>
      <c r="X1034" s="3"/>
      <c r="Y1034" s="3"/>
      <c r="Z1034" s="3"/>
      <c r="AA1034" s="3"/>
      <c r="AB1034" s="3"/>
      <c r="AC1034" s="3"/>
      <c r="AD1034" s="3"/>
      <c r="AE1034" s="3"/>
      <c r="AF1034" s="3"/>
      <c r="AG1034" s="3"/>
      <c r="AH1034" s="3"/>
      <c r="AI1034" s="3"/>
      <c r="AJ1034" s="3"/>
      <c r="AK1034" s="3"/>
      <c r="AL1034" s="1"/>
      <c r="AM1034" s="1"/>
    </row>
    <row r="1035" spans="12:39">
      <c r="L1035" s="1"/>
      <c r="M1035" s="1"/>
      <c r="N1035" s="1"/>
      <c r="O1035" s="1"/>
      <c r="P1035" s="1"/>
      <c r="Q1035" s="1"/>
      <c r="R1035" s="3"/>
      <c r="S1035" s="3"/>
      <c r="T1035" s="3"/>
      <c r="U1035" s="3"/>
      <c r="V1035" s="3"/>
      <c r="W1035" s="3"/>
      <c r="X1035" s="3"/>
      <c r="Y1035" s="3"/>
      <c r="Z1035" s="3"/>
      <c r="AA1035" s="3"/>
      <c r="AB1035" s="3"/>
      <c r="AC1035" s="3"/>
      <c r="AD1035" s="3"/>
      <c r="AE1035" s="3"/>
      <c r="AF1035" s="3"/>
      <c r="AG1035" s="3"/>
      <c r="AH1035" s="3"/>
      <c r="AI1035" s="3"/>
      <c r="AJ1035" s="3"/>
      <c r="AK1035" s="3"/>
      <c r="AL1035" s="1"/>
      <c r="AM1035" s="1"/>
    </row>
    <row r="1036" spans="12:39">
      <c r="L1036" s="1"/>
      <c r="M1036" s="1"/>
      <c r="N1036" s="1"/>
      <c r="O1036" s="1"/>
      <c r="P1036" s="1"/>
      <c r="Q1036" s="1"/>
      <c r="R1036" s="3"/>
      <c r="S1036" s="3"/>
      <c r="T1036" s="3"/>
      <c r="U1036" s="3"/>
      <c r="V1036" s="3"/>
      <c r="W1036" s="3"/>
      <c r="X1036" s="3"/>
      <c r="Y1036" s="3"/>
      <c r="Z1036" s="3"/>
      <c r="AA1036" s="3"/>
      <c r="AB1036" s="3"/>
      <c r="AC1036" s="3"/>
      <c r="AD1036" s="3"/>
      <c r="AE1036" s="3"/>
      <c r="AF1036" s="3"/>
      <c r="AG1036" s="3"/>
      <c r="AH1036" s="3"/>
      <c r="AI1036" s="3"/>
      <c r="AJ1036" s="3"/>
      <c r="AK1036" s="3"/>
      <c r="AL1036" s="1"/>
      <c r="AM1036" s="1"/>
    </row>
    <row r="1037" spans="12:39">
      <c r="L1037" s="1"/>
      <c r="M1037" s="1"/>
      <c r="N1037" s="1"/>
      <c r="O1037" s="1"/>
      <c r="P1037" s="1"/>
      <c r="Q1037" s="1"/>
      <c r="R1037" s="3"/>
      <c r="S1037" s="3"/>
      <c r="T1037" s="3"/>
      <c r="U1037" s="3"/>
      <c r="V1037" s="3"/>
      <c r="W1037" s="3"/>
      <c r="X1037" s="3"/>
      <c r="Y1037" s="3"/>
      <c r="Z1037" s="3"/>
      <c r="AA1037" s="3"/>
      <c r="AB1037" s="3"/>
      <c r="AC1037" s="3"/>
      <c r="AD1037" s="3"/>
      <c r="AE1037" s="3"/>
      <c r="AF1037" s="3"/>
      <c r="AG1037" s="3"/>
      <c r="AH1037" s="3"/>
      <c r="AI1037" s="3"/>
      <c r="AJ1037" s="3"/>
      <c r="AK1037" s="3"/>
      <c r="AL1037" s="1"/>
      <c r="AM1037" s="1"/>
    </row>
    <row r="1038" spans="12:39">
      <c r="L1038" s="1"/>
      <c r="M1038" s="1"/>
      <c r="N1038" s="1"/>
      <c r="O1038" s="1"/>
      <c r="P1038" s="1"/>
      <c r="Q1038" s="1"/>
      <c r="R1038" s="3"/>
      <c r="S1038" s="3"/>
      <c r="T1038" s="3"/>
      <c r="U1038" s="3"/>
      <c r="V1038" s="3"/>
      <c r="W1038" s="3"/>
      <c r="X1038" s="3"/>
      <c r="Y1038" s="3"/>
      <c r="Z1038" s="3"/>
      <c r="AA1038" s="3"/>
      <c r="AB1038" s="3"/>
      <c r="AC1038" s="3"/>
      <c r="AD1038" s="3"/>
      <c r="AE1038" s="3"/>
      <c r="AF1038" s="3"/>
      <c r="AG1038" s="3"/>
      <c r="AH1038" s="3"/>
      <c r="AI1038" s="3"/>
      <c r="AJ1038" s="3"/>
      <c r="AK1038" s="3"/>
      <c r="AL1038" s="1"/>
      <c r="AM1038" s="1"/>
    </row>
    <row r="1039" spans="12:39">
      <c r="L1039" s="1"/>
      <c r="M1039" s="1"/>
      <c r="N1039" s="1"/>
      <c r="O1039" s="1"/>
      <c r="P1039" s="1"/>
      <c r="Q1039" s="1"/>
      <c r="R1039" s="3"/>
      <c r="S1039" s="3"/>
      <c r="T1039" s="3"/>
      <c r="U1039" s="3"/>
      <c r="V1039" s="3"/>
      <c r="W1039" s="3"/>
      <c r="X1039" s="3"/>
      <c r="Y1039" s="3"/>
      <c r="Z1039" s="3"/>
      <c r="AA1039" s="3"/>
      <c r="AB1039" s="3"/>
      <c r="AC1039" s="3"/>
      <c r="AD1039" s="3"/>
      <c r="AE1039" s="3"/>
      <c r="AF1039" s="3"/>
      <c r="AG1039" s="3"/>
      <c r="AH1039" s="3"/>
      <c r="AI1039" s="3"/>
      <c r="AJ1039" s="3"/>
      <c r="AK1039" s="3"/>
      <c r="AL1039" s="1"/>
      <c r="AM1039" s="1"/>
    </row>
    <row r="1040" spans="12:39">
      <c r="L1040" s="1"/>
      <c r="M1040" s="1"/>
      <c r="N1040" s="1"/>
      <c r="O1040" s="1"/>
      <c r="P1040" s="1"/>
      <c r="Q1040" s="1"/>
      <c r="R1040" s="3"/>
      <c r="S1040" s="3"/>
      <c r="T1040" s="3"/>
      <c r="U1040" s="3"/>
      <c r="V1040" s="3"/>
      <c r="W1040" s="3"/>
      <c r="X1040" s="3"/>
      <c r="Y1040" s="3"/>
      <c r="Z1040" s="3"/>
      <c r="AA1040" s="3"/>
      <c r="AB1040" s="3"/>
      <c r="AC1040" s="3"/>
      <c r="AD1040" s="3"/>
      <c r="AE1040" s="3"/>
      <c r="AF1040" s="3"/>
      <c r="AG1040" s="3"/>
      <c r="AH1040" s="3"/>
      <c r="AI1040" s="3"/>
      <c r="AJ1040" s="3"/>
      <c r="AK1040" s="3"/>
      <c r="AL1040" s="1"/>
      <c r="AM1040" s="1"/>
    </row>
    <row r="1041" spans="12:39">
      <c r="L1041" s="1"/>
      <c r="M1041" s="1"/>
      <c r="N1041" s="1"/>
      <c r="O1041" s="1"/>
      <c r="P1041" s="1"/>
      <c r="Q1041" s="1"/>
      <c r="R1041" s="3"/>
      <c r="S1041" s="3"/>
      <c r="T1041" s="3"/>
      <c r="U1041" s="3"/>
      <c r="V1041" s="3"/>
      <c r="W1041" s="3"/>
      <c r="X1041" s="3"/>
      <c r="Y1041" s="3"/>
      <c r="Z1041" s="3"/>
      <c r="AA1041" s="3"/>
      <c r="AB1041" s="3"/>
      <c r="AC1041" s="3"/>
      <c r="AD1041" s="3"/>
      <c r="AE1041" s="3"/>
      <c r="AF1041" s="3"/>
      <c r="AG1041" s="3"/>
      <c r="AH1041" s="3"/>
      <c r="AI1041" s="3"/>
      <c r="AJ1041" s="3"/>
      <c r="AK1041" s="3"/>
      <c r="AL1041" s="1"/>
      <c r="AM1041" s="1"/>
    </row>
    <row r="1042" spans="12:39">
      <c r="L1042" s="1"/>
      <c r="M1042" s="1"/>
      <c r="N1042" s="1"/>
      <c r="O1042" s="1"/>
      <c r="P1042" s="1"/>
      <c r="Q1042" s="1"/>
      <c r="R1042" s="3"/>
      <c r="S1042" s="3"/>
      <c r="T1042" s="3"/>
      <c r="U1042" s="3"/>
      <c r="V1042" s="3"/>
      <c r="W1042" s="3"/>
      <c r="X1042" s="3"/>
      <c r="Y1042" s="3"/>
      <c r="Z1042" s="3"/>
      <c r="AA1042" s="3"/>
      <c r="AB1042" s="3"/>
      <c r="AC1042" s="3"/>
      <c r="AD1042" s="3"/>
      <c r="AE1042" s="3"/>
      <c r="AF1042" s="3"/>
      <c r="AG1042" s="3"/>
      <c r="AH1042" s="3"/>
      <c r="AI1042" s="3"/>
      <c r="AJ1042" s="3"/>
      <c r="AK1042" s="3"/>
      <c r="AL1042" s="1"/>
      <c r="AM1042" s="1"/>
    </row>
    <row r="1043" spans="12:39">
      <c r="L1043" s="1"/>
      <c r="M1043" s="1"/>
      <c r="N1043" s="1"/>
      <c r="O1043" s="1"/>
      <c r="P1043" s="1"/>
      <c r="Q1043" s="1"/>
      <c r="R1043" s="3"/>
      <c r="S1043" s="3"/>
      <c r="T1043" s="3"/>
      <c r="U1043" s="3"/>
      <c r="V1043" s="3"/>
      <c r="W1043" s="3"/>
      <c r="X1043" s="3"/>
      <c r="Y1043" s="3"/>
      <c r="Z1043" s="3"/>
      <c r="AA1043" s="3"/>
      <c r="AB1043" s="3"/>
      <c r="AC1043" s="3"/>
      <c r="AD1043" s="3"/>
      <c r="AE1043" s="3"/>
      <c r="AF1043" s="3"/>
      <c r="AG1043" s="3"/>
      <c r="AH1043" s="3"/>
      <c r="AI1043" s="3"/>
      <c r="AJ1043" s="3"/>
      <c r="AK1043" s="3"/>
      <c r="AL1043" s="1"/>
      <c r="AM1043" s="1"/>
    </row>
    <row r="1044" spans="12:39">
      <c r="L1044" s="1"/>
      <c r="M1044" s="1"/>
      <c r="N1044" s="1"/>
      <c r="O1044" s="1"/>
      <c r="P1044" s="1"/>
      <c r="Q1044" s="1"/>
      <c r="R1044" s="3"/>
      <c r="S1044" s="3"/>
      <c r="T1044" s="3"/>
      <c r="U1044" s="3"/>
      <c r="V1044" s="3"/>
      <c r="W1044" s="3"/>
      <c r="X1044" s="3"/>
      <c r="Y1044" s="3"/>
      <c r="Z1044" s="3"/>
      <c r="AA1044" s="3"/>
      <c r="AB1044" s="3"/>
      <c r="AC1044" s="3"/>
      <c r="AD1044" s="3"/>
      <c r="AE1044" s="3"/>
      <c r="AF1044" s="3"/>
      <c r="AG1044" s="3"/>
      <c r="AH1044" s="3"/>
      <c r="AI1044" s="3"/>
      <c r="AJ1044" s="3"/>
      <c r="AK1044" s="3"/>
      <c r="AL1044" s="1"/>
      <c r="AM1044" s="1"/>
    </row>
    <row r="1045" spans="12:39">
      <c r="L1045" s="1"/>
      <c r="M1045" s="1"/>
      <c r="N1045" s="1"/>
      <c r="O1045" s="1"/>
      <c r="P1045" s="1"/>
      <c r="Q1045" s="1"/>
      <c r="R1045" s="3"/>
      <c r="S1045" s="3"/>
      <c r="T1045" s="3"/>
      <c r="U1045" s="3"/>
      <c r="V1045" s="3"/>
      <c r="W1045" s="3"/>
      <c r="X1045" s="3"/>
      <c r="Y1045" s="3"/>
      <c r="Z1045" s="3"/>
      <c r="AA1045" s="3"/>
      <c r="AB1045" s="3"/>
      <c r="AC1045" s="3"/>
      <c r="AD1045" s="3"/>
      <c r="AE1045" s="3"/>
      <c r="AF1045" s="3"/>
      <c r="AG1045" s="3"/>
      <c r="AH1045" s="3"/>
      <c r="AI1045" s="3"/>
      <c r="AJ1045" s="3"/>
      <c r="AK1045" s="3"/>
      <c r="AL1045" s="1"/>
      <c r="AM1045" s="1"/>
    </row>
    <row r="1046" spans="12:39">
      <c r="L1046" s="1"/>
      <c r="M1046" s="1"/>
      <c r="N1046" s="1"/>
      <c r="O1046" s="1"/>
      <c r="P1046" s="1"/>
      <c r="Q1046" s="1"/>
      <c r="R1046" s="3"/>
      <c r="S1046" s="3"/>
      <c r="T1046" s="3"/>
      <c r="U1046" s="3"/>
      <c r="V1046" s="3"/>
      <c r="W1046" s="3"/>
      <c r="X1046" s="3"/>
      <c r="Y1046" s="3"/>
      <c r="Z1046" s="3"/>
      <c r="AA1046" s="3"/>
      <c r="AB1046" s="3"/>
      <c r="AC1046" s="3"/>
      <c r="AD1046" s="3"/>
      <c r="AE1046" s="3"/>
      <c r="AF1046" s="3"/>
      <c r="AG1046" s="3"/>
      <c r="AH1046" s="3"/>
      <c r="AI1046" s="3"/>
      <c r="AJ1046" s="3"/>
      <c r="AK1046" s="3"/>
      <c r="AL1046" s="1"/>
      <c r="AM1046" s="1"/>
    </row>
    <row r="1047" spans="12:39">
      <c r="L1047" s="1"/>
      <c r="M1047" s="1"/>
      <c r="N1047" s="1"/>
      <c r="O1047" s="1"/>
      <c r="P1047" s="1"/>
      <c r="Q1047" s="1"/>
      <c r="R1047" s="3"/>
      <c r="S1047" s="3"/>
      <c r="T1047" s="3"/>
      <c r="U1047" s="3"/>
      <c r="V1047" s="3"/>
      <c r="W1047" s="3"/>
      <c r="X1047" s="3"/>
      <c r="Y1047" s="3"/>
      <c r="Z1047" s="3"/>
      <c r="AA1047" s="3"/>
      <c r="AB1047" s="3"/>
      <c r="AC1047" s="3"/>
      <c r="AD1047" s="3"/>
      <c r="AE1047" s="3"/>
      <c r="AF1047" s="3"/>
      <c r="AG1047" s="3"/>
      <c r="AH1047" s="3"/>
      <c r="AI1047" s="3"/>
      <c r="AJ1047" s="3"/>
      <c r="AK1047" s="3"/>
      <c r="AL1047" s="1"/>
      <c r="AM1047" s="1"/>
    </row>
    <row r="1048" spans="12:39">
      <c r="L1048" s="1"/>
      <c r="M1048" s="1"/>
      <c r="N1048" s="1"/>
      <c r="O1048" s="1"/>
      <c r="P1048" s="1"/>
      <c r="Q1048" s="1"/>
      <c r="R1048" s="3"/>
      <c r="S1048" s="3"/>
      <c r="T1048" s="3"/>
      <c r="U1048" s="3"/>
      <c r="V1048" s="3"/>
      <c r="W1048" s="3"/>
      <c r="X1048" s="3"/>
      <c r="Y1048" s="3"/>
      <c r="Z1048" s="3"/>
      <c r="AA1048" s="3"/>
      <c r="AB1048" s="3"/>
      <c r="AC1048" s="3"/>
      <c r="AD1048" s="3"/>
      <c r="AE1048" s="3"/>
      <c r="AF1048" s="3"/>
      <c r="AG1048" s="3"/>
      <c r="AH1048" s="3"/>
      <c r="AI1048" s="3"/>
      <c r="AJ1048" s="3"/>
      <c r="AK1048" s="3"/>
      <c r="AL1048" s="1"/>
      <c r="AM1048" s="1"/>
    </row>
    <row r="1049" spans="12:39">
      <c r="L1049" s="1"/>
      <c r="M1049" s="1"/>
      <c r="N1049" s="1"/>
      <c r="O1049" s="1"/>
      <c r="P1049" s="1"/>
      <c r="Q1049" s="1"/>
      <c r="R1049" s="3"/>
      <c r="S1049" s="3"/>
      <c r="T1049" s="3"/>
      <c r="U1049" s="3"/>
      <c r="V1049" s="3"/>
      <c r="W1049" s="3"/>
      <c r="X1049" s="3"/>
      <c r="Y1049" s="3"/>
      <c r="Z1049" s="3"/>
      <c r="AA1049" s="3"/>
      <c r="AB1049" s="3"/>
      <c r="AC1049" s="3"/>
      <c r="AD1049" s="3"/>
      <c r="AE1049" s="3"/>
      <c r="AF1049" s="3"/>
      <c r="AG1049" s="3"/>
      <c r="AH1049" s="3"/>
      <c r="AI1049" s="3"/>
      <c r="AJ1049" s="3"/>
      <c r="AK1049" s="3"/>
      <c r="AL1049" s="1"/>
      <c r="AM1049" s="1"/>
    </row>
    <row r="1050" spans="12:39">
      <c r="L1050" s="1"/>
      <c r="M1050" s="1"/>
      <c r="N1050" s="1"/>
      <c r="O1050" s="1"/>
      <c r="P1050" s="1"/>
      <c r="Q1050" s="1"/>
      <c r="R1050" s="3"/>
      <c r="S1050" s="3"/>
      <c r="T1050" s="3"/>
      <c r="U1050" s="3"/>
      <c r="V1050" s="3"/>
      <c r="W1050" s="3"/>
      <c r="X1050" s="3"/>
      <c r="Y1050" s="3"/>
      <c r="Z1050" s="3"/>
      <c r="AA1050" s="3"/>
      <c r="AB1050" s="3"/>
      <c r="AC1050" s="3"/>
      <c r="AD1050" s="3"/>
      <c r="AE1050" s="3"/>
      <c r="AF1050" s="3"/>
      <c r="AG1050" s="3"/>
      <c r="AH1050" s="3"/>
      <c r="AI1050" s="3"/>
      <c r="AJ1050" s="3"/>
      <c r="AK1050" s="3"/>
      <c r="AL1050" s="1"/>
      <c r="AM1050" s="1"/>
    </row>
    <row r="1051" spans="12:39">
      <c r="L1051" s="1"/>
      <c r="M1051" s="1"/>
      <c r="N1051" s="1"/>
      <c r="O1051" s="1"/>
      <c r="P1051" s="1"/>
      <c r="Q1051" s="1"/>
      <c r="R1051" s="3"/>
      <c r="S1051" s="3"/>
      <c r="T1051" s="3"/>
      <c r="U1051" s="3"/>
      <c r="V1051" s="3"/>
      <c r="W1051" s="3"/>
      <c r="X1051" s="3"/>
      <c r="Y1051" s="3"/>
      <c r="Z1051" s="3"/>
      <c r="AA1051" s="3"/>
      <c r="AB1051" s="3"/>
      <c r="AC1051" s="3"/>
      <c r="AD1051" s="3"/>
      <c r="AE1051" s="3"/>
      <c r="AF1051" s="3"/>
      <c r="AG1051" s="3"/>
      <c r="AH1051" s="3"/>
      <c r="AI1051" s="3"/>
      <c r="AJ1051" s="3"/>
      <c r="AK1051" s="3"/>
      <c r="AL1051" s="1"/>
      <c r="AM1051" s="1"/>
    </row>
    <row r="1052" spans="12:39">
      <c r="L1052" s="1"/>
      <c r="M1052" s="1"/>
      <c r="N1052" s="1"/>
      <c r="O1052" s="1"/>
      <c r="P1052" s="1"/>
      <c r="Q1052" s="1"/>
      <c r="R1052" s="3"/>
      <c r="S1052" s="3"/>
      <c r="T1052" s="3"/>
      <c r="U1052" s="3"/>
      <c r="V1052" s="3"/>
      <c r="W1052" s="3"/>
      <c r="X1052" s="3"/>
      <c r="Y1052" s="3"/>
      <c r="Z1052" s="3"/>
      <c r="AA1052" s="3"/>
      <c r="AB1052" s="3"/>
      <c r="AC1052" s="3"/>
      <c r="AD1052" s="3"/>
      <c r="AE1052" s="3"/>
      <c r="AF1052" s="3"/>
      <c r="AG1052" s="3"/>
      <c r="AH1052" s="3"/>
      <c r="AI1052" s="3"/>
      <c r="AJ1052" s="3"/>
      <c r="AK1052" s="3"/>
      <c r="AL1052" s="1"/>
      <c r="AM1052" s="1"/>
    </row>
    <row r="1053" spans="12:39">
      <c r="L1053" s="1"/>
      <c r="M1053" s="1"/>
      <c r="N1053" s="1"/>
      <c r="O1053" s="1"/>
      <c r="P1053" s="1"/>
      <c r="Q1053" s="1"/>
      <c r="R1053" s="3"/>
      <c r="S1053" s="3"/>
      <c r="T1053" s="3"/>
      <c r="U1053" s="3"/>
      <c r="V1053" s="3"/>
      <c r="W1053" s="3"/>
      <c r="X1053" s="3"/>
      <c r="Y1053" s="3"/>
      <c r="Z1053" s="3"/>
      <c r="AA1053" s="3"/>
      <c r="AB1053" s="3"/>
      <c r="AC1053" s="3"/>
      <c r="AD1053" s="3"/>
      <c r="AE1053" s="3"/>
      <c r="AF1053" s="3"/>
      <c r="AG1053" s="3"/>
      <c r="AH1053" s="3"/>
      <c r="AI1053" s="3"/>
      <c r="AJ1053" s="3"/>
      <c r="AK1053" s="3"/>
      <c r="AL1053" s="1"/>
      <c r="AM1053" s="1"/>
    </row>
    <row r="1054" spans="12:39">
      <c r="L1054" s="1"/>
      <c r="M1054" s="1"/>
      <c r="N1054" s="1"/>
      <c r="O1054" s="1"/>
      <c r="P1054" s="1"/>
      <c r="Q1054" s="1"/>
      <c r="R1054" s="3"/>
      <c r="S1054" s="3"/>
      <c r="T1054" s="3"/>
      <c r="U1054" s="3"/>
      <c r="V1054" s="3"/>
      <c r="W1054" s="3"/>
      <c r="X1054" s="3"/>
      <c r="Y1054" s="3"/>
      <c r="Z1054" s="3"/>
      <c r="AA1054" s="3"/>
      <c r="AB1054" s="3"/>
      <c r="AC1054" s="3"/>
      <c r="AD1054" s="3"/>
      <c r="AE1054" s="3"/>
      <c r="AF1054" s="3"/>
      <c r="AG1054" s="3"/>
      <c r="AH1054" s="3"/>
      <c r="AI1054" s="3"/>
      <c r="AJ1054" s="3"/>
      <c r="AK1054" s="3"/>
      <c r="AL1054" s="1"/>
      <c r="AM1054" s="1"/>
    </row>
    <row r="1055" spans="12:39">
      <c r="L1055" s="1"/>
      <c r="M1055" s="1"/>
      <c r="N1055" s="1"/>
      <c r="O1055" s="1"/>
      <c r="P1055" s="1"/>
      <c r="Q1055" s="1"/>
      <c r="R1055" s="3"/>
      <c r="S1055" s="3"/>
      <c r="T1055" s="3"/>
      <c r="U1055" s="3"/>
      <c r="V1055" s="3"/>
      <c r="W1055" s="3"/>
      <c r="X1055" s="3"/>
      <c r="Y1055" s="3"/>
      <c r="Z1055" s="3"/>
      <c r="AA1055" s="3"/>
      <c r="AB1055" s="3"/>
      <c r="AC1055" s="3"/>
      <c r="AD1055" s="3"/>
      <c r="AE1055" s="3"/>
      <c r="AF1055" s="3"/>
      <c r="AG1055" s="3"/>
      <c r="AH1055" s="3"/>
      <c r="AI1055" s="3"/>
      <c r="AJ1055" s="3"/>
      <c r="AK1055" s="3"/>
      <c r="AL1055" s="1"/>
      <c r="AM1055" s="1"/>
    </row>
    <row r="1056" spans="12:39">
      <c r="L1056" s="1"/>
      <c r="M1056" s="1"/>
      <c r="N1056" s="1"/>
      <c r="O1056" s="1"/>
      <c r="P1056" s="1"/>
      <c r="Q1056" s="1"/>
      <c r="R1056" s="3"/>
      <c r="S1056" s="3"/>
      <c r="T1056" s="3"/>
      <c r="U1056" s="3"/>
      <c r="V1056" s="3"/>
      <c r="W1056" s="3"/>
      <c r="X1056" s="3"/>
      <c r="Y1056" s="3"/>
      <c r="Z1056" s="3"/>
      <c r="AA1056" s="3"/>
      <c r="AB1056" s="3"/>
      <c r="AC1056" s="3"/>
      <c r="AD1056" s="3"/>
      <c r="AE1056" s="3"/>
      <c r="AF1056" s="3"/>
      <c r="AG1056" s="3"/>
      <c r="AH1056" s="3"/>
      <c r="AI1056" s="3"/>
      <c r="AJ1056" s="3"/>
      <c r="AK1056" s="3"/>
      <c r="AL1056" s="1"/>
      <c r="AM1056" s="1"/>
    </row>
    <row r="1057" spans="12:39">
      <c r="L1057" s="1"/>
      <c r="M1057" s="1"/>
      <c r="N1057" s="1"/>
      <c r="O1057" s="1"/>
      <c r="P1057" s="1"/>
      <c r="Q1057" s="1"/>
      <c r="R1057" s="3"/>
      <c r="S1057" s="3"/>
      <c r="T1057" s="3"/>
      <c r="U1057" s="3"/>
      <c r="V1057" s="3"/>
      <c r="W1057" s="3"/>
      <c r="X1057" s="3"/>
      <c r="Y1057" s="3"/>
      <c r="Z1057" s="3"/>
      <c r="AA1057" s="3"/>
      <c r="AB1057" s="3"/>
      <c r="AC1057" s="3"/>
      <c r="AD1057" s="3"/>
      <c r="AE1057" s="3"/>
      <c r="AF1057" s="3"/>
      <c r="AG1057" s="3"/>
      <c r="AH1057" s="3"/>
      <c r="AI1057" s="3"/>
      <c r="AJ1057" s="3"/>
      <c r="AK1057" s="3"/>
      <c r="AL1057" s="1"/>
      <c r="AM1057" s="1"/>
    </row>
    <row r="1058" spans="12:39">
      <c r="L1058" s="1"/>
      <c r="M1058" s="1"/>
      <c r="N1058" s="1"/>
      <c r="O1058" s="1"/>
      <c r="P1058" s="1"/>
      <c r="Q1058" s="1"/>
      <c r="R1058" s="3"/>
      <c r="S1058" s="3"/>
      <c r="T1058" s="3"/>
      <c r="U1058" s="3"/>
      <c r="V1058" s="3"/>
      <c r="W1058" s="3"/>
      <c r="X1058" s="3"/>
      <c r="Y1058" s="3"/>
      <c r="Z1058" s="3"/>
      <c r="AA1058" s="3"/>
      <c r="AB1058" s="3"/>
      <c r="AC1058" s="3"/>
      <c r="AD1058" s="3"/>
      <c r="AE1058" s="3"/>
      <c r="AF1058" s="3"/>
      <c r="AG1058" s="3"/>
      <c r="AH1058" s="3"/>
      <c r="AI1058" s="3"/>
      <c r="AJ1058" s="3"/>
      <c r="AK1058" s="3"/>
      <c r="AL1058" s="1"/>
      <c r="AM1058" s="1"/>
    </row>
    <row r="1059" spans="12:39">
      <c r="L1059" s="1"/>
      <c r="M1059" s="1"/>
      <c r="N1059" s="1"/>
      <c r="O1059" s="1"/>
      <c r="P1059" s="1"/>
      <c r="Q1059" s="1"/>
      <c r="R1059" s="3"/>
      <c r="S1059" s="3"/>
      <c r="T1059" s="3"/>
      <c r="U1059" s="3"/>
      <c r="V1059" s="3"/>
      <c r="W1059" s="3"/>
      <c r="X1059" s="3"/>
      <c r="Y1059" s="3"/>
      <c r="Z1059" s="3"/>
      <c r="AA1059" s="3"/>
      <c r="AB1059" s="3"/>
      <c r="AC1059" s="3"/>
      <c r="AD1059" s="3"/>
      <c r="AE1059" s="3"/>
      <c r="AF1059" s="3"/>
      <c r="AG1059" s="3"/>
      <c r="AH1059" s="3"/>
      <c r="AI1059" s="3"/>
      <c r="AJ1059" s="3"/>
      <c r="AK1059" s="3"/>
      <c r="AL1059" s="1"/>
      <c r="AM1059" s="1"/>
    </row>
    <row r="1060" spans="12:39">
      <c r="L1060" s="1"/>
      <c r="M1060" s="1"/>
      <c r="N1060" s="1"/>
      <c r="O1060" s="1"/>
      <c r="P1060" s="1"/>
      <c r="Q1060" s="1"/>
      <c r="R1060" s="3"/>
      <c r="S1060" s="3"/>
      <c r="T1060" s="3"/>
      <c r="U1060" s="3"/>
      <c r="V1060" s="3"/>
      <c r="W1060" s="3"/>
      <c r="X1060" s="3"/>
      <c r="Y1060" s="3"/>
      <c r="Z1060" s="3"/>
      <c r="AA1060" s="3"/>
      <c r="AB1060" s="3"/>
      <c r="AC1060" s="3"/>
      <c r="AD1060" s="3"/>
      <c r="AE1060" s="3"/>
      <c r="AF1060" s="3"/>
      <c r="AG1060" s="3"/>
      <c r="AH1060" s="3"/>
      <c r="AI1060" s="3"/>
      <c r="AJ1060" s="3"/>
      <c r="AK1060" s="3"/>
      <c r="AL1060" s="1"/>
      <c r="AM1060" s="1"/>
    </row>
    <row r="1061" spans="12:39">
      <c r="L1061" s="1"/>
      <c r="M1061" s="1"/>
      <c r="N1061" s="1"/>
      <c r="O1061" s="1"/>
      <c r="P1061" s="1"/>
      <c r="Q1061" s="1"/>
      <c r="R1061" s="3"/>
      <c r="S1061" s="3"/>
      <c r="T1061" s="3"/>
      <c r="U1061" s="3"/>
      <c r="V1061" s="3"/>
      <c r="W1061" s="3"/>
      <c r="X1061" s="3"/>
      <c r="Y1061" s="3"/>
      <c r="Z1061" s="3"/>
      <c r="AA1061" s="3"/>
      <c r="AB1061" s="3"/>
      <c r="AC1061" s="3"/>
      <c r="AD1061" s="3"/>
      <c r="AE1061" s="3"/>
      <c r="AF1061" s="3"/>
      <c r="AG1061" s="3"/>
      <c r="AH1061" s="3"/>
      <c r="AI1061" s="3"/>
      <c r="AJ1061" s="3"/>
      <c r="AK1061" s="3"/>
      <c r="AL1061" s="1"/>
      <c r="AM1061" s="1"/>
    </row>
    <row r="1062" spans="12:39">
      <c r="L1062" s="1"/>
      <c r="M1062" s="1"/>
      <c r="N1062" s="1"/>
      <c r="O1062" s="1"/>
      <c r="P1062" s="1"/>
      <c r="Q1062" s="1"/>
      <c r="R1062" s="3"/>
      <c r="S1062" s="3"/>
      <c r="T1062" s="3"/>
      <c r="U1062" s="3"/>
      <c r="V1062" s="3"/>
      <c r="W1062" s="3"/>
      <c r="X1062" s="3"/>
      <c r="Y1062" s="3"/>
      <c r="Z1062" s="3"/>
      <c r="AA1062" s="3"/>
      <c r="AB1062" s="3"/>
      <c r="AC1062" s="3"/>
      <c r="AD1062" s="3"/>
      <c r="AE1062" s="3"/>
      <c r="AF1062" s="3"/>
      <c r="AG1062" s="3"/>
      <c r="AH1062" s="3"/>
      <c r="AI1062" s="3"/>
      <c r="AJ1062" s="3"/>
      <c r="AK1062" s="3"/>
      <c r="AL1062" s="1"/>
      <c r="AM1062" s="1"/>
    </row>
    <row r="1063" spans="12:39">
      <c r="L1063" s="1"/>
      <c r="M1063" s="1"/>
      <c r="N1063" s="1"/>
      <c r="O1063" s="1"/>
      <c r="P1063" s="1"/>
      <c r="Q1063" s="1"/>
      <c r="R1063" s="3"/>
      <c r="S1063" s="3"/>
      <c r="T1063" s="3"/>
      <c r="U1063" s="3"/>
      <c r="V1063" s="3"/>
      <c r="W1063" s="3"/>
      <c r="X1063" s="3"/>
      <c r="Y1063" s="3"/>
      <c r="Z1063" s="3"/>
      <c r="AA1063" s="3"/>
      <c r="AB1063" s="3"/>
      <c r="AC1063" s="3"/>
      <c r="AD1063" s="3"/>
      <c r="AE1063" s="3"/>
      <c r="AF1063" s="3"/>
      <c r="AG1063" s="3"/>
      <c r="AH1063" s="3"/>
      <c r="AI1063" s="3"/>
      <c r="AJ1063" s="3"/>
      <c r="AK1063" s="3"/>
      <c r="AL1063" s="1"/>
      <c r="AM1063" s="1"/>
    </row>
    <row r="1064" spans="12:39">
      <c r="L1064" s="1"/>
      <c r="M1064" s="1"/>
      <c r="N1064" s="1"/>
      <c r="O1064" s="1"/>
      <c r="P1064" s="1"/>
      <c r="Q1064" s="1"/>
      <c r="R1064" s="3"/>
      <c r="S1064" s="3"/>
      <c r="T1064" s="3"/>
      <c r="U1064" s="3"/>
      <c r="V1064" s="3"/>
      <c r="W1064" s="3"/>
      <c r="X1064" s="3"/>
      <c r="Y1064" s="3"/>
      <c r="Z1064" s="3"/>
      <c r="AA1064" s="3"/>
      <c r="AB1064" s="3"/>
      <c r="AC1064" s="3"/>
      <c r="AD1064" s="3"/>
      <c r="AE1064" s="3"/>
      <c r="AF1064" s="3"/>
      <c r="AG1064" s="3"/>
      <c r="AH1064" s="3"/>
      <c r="AI1064" s="3"/>
      <c r="AJ1064" s="3"/>
      <c r="AK1064" s="3"/>
      <c r="AL1064" s="1"/>
      <c r="AM1064" s="1"/>
    </row>
    <row r="1065" spans="12:39">
      <c r="L1065" s="1"/>
      <c r="M1065" s="1"/>
      <c r="N1065" s="1"/>
      <c r="O1065" s="1"/>
      <c r="P1065" s="1"/>
      <c r="Q1065" s="1"/>
      <c r="R1065" s="3"/>
      <c r="S1065" s="3"/>
      <c r="T1065" s="3"/>
      <c r="U1065" s="3"/>
      <c r="V1065" s="3"/>
      <c r="W1065" s="3"/>
      <c r="X1065" s="3"/>
      <c r="Y1065" s="3"/>
      <c r="Z1065" s="3"/>
      <c r="AA1065" s="3"/>
      <c r="AB1065" s="3"/>
      <c r="AC1065" s="3"/>
      <c r="AD1065" s="3"/>
      <c r="AE1065" s="3"/>
      <c r="AF1065" s="3"/>
      <c r="AG1065" s="3"/>
      <c r="AH1065" s="3"/>
      <c r="AI1065" s="3"/>
      <c r="AJ1065" s="3"/>
      <c r="AK1065" s="3"/>
      <c r="AL1065" s="1"/>
      <c r="AM1065" s="1"/>
    </row>
    <row r="1066" spans="12:39">
      <c r="L1066" s="1"/>
      <c r="M1066" s="1"/>
      <c r="N1066" s="1"/>
      <c r="O1066" s="1"/>
      <c r="P1066" s="1"/>
      <c r="Q1066" s="1"/>
      <c r="R1066" s="3"/>
      <c r="S1066" s="3"/>
      <c r="T1066" s="3"/>
      <c r="U1066" s="3"/>
      <c r="V1066" s="3"/>
      <c r="W1066" s="3"/>
      <c r="X1066" s="3"/>
      <c r="Y1066" s="3"/>
      <c r="Z1066" s="3"/>
      <c r="AA1066" s="3"/>
      <c r="AB1066" s="3"/>
      <c r="AC1066" s="3"/>
      <c r="AD1066" s="3"/>
      <c r="AE1066" s="3"/>
      <c r="AF1066" s="3"/>
      <c r="AG1066" s="3"/>
      <c r="AH1066" s="3"/>
      <c r="AI1066" s="3"/>
      <c r="AJ1066" s="3"/>
      <c r="AK1066" s="3"/>
      <c r="AL1066" s="1"/>
      <c r="AM1066" s="1"/>
    </row>
    <row r="1067" spans="12:39">
      <c r="L1067" s="1"/>
      <c r="M1067" s="1"/>
      <c r="N1067" s="1"/>
      <c r="O1067" s="1"/>
      <c r="P1067" s="1"/>
      <c r="Q1067" s="1"/>
      <c r="R1067" s="3"/>
      <c r="S1067" s="3"/>
      <c r="T1067" s="3"/>
      <c r="U1067" s="3"/>
      <c r="V1067" s="3"/>
      <c r="W1067" s="3"/>
      <c r="X1067" s="3"/>
      <c r="Y1067" s="3"/>
      <c r="Z1067" s="3"/>
      <c r="AA1067" s="3"/>
      <c r="AB1067" s="3"/>
      <c r="AC1067" s="3"/>
      <c r="AD1067" s="3"/>
      <c r="AE1067" s="3"/>
      <c r="AF1067" s="3"/>
      <c r="AG1067" s="3"/>
      <c r="AH1067" s="3"/>
      <c r="AI1067" s="3"/>
      <c r="AJ1067" s="3"/>
      <c r="AK1067" s="3"/>
      <c r="AL1067" s="1"/>
      <c r="AM1067" s="1"/>
    </row>
    <row r="1068" spans="12:39">
      <c r="L1068" s="1"/>
      <c r="M1068" s="1"/>
      <c r="N1068" s="1"/>
      <c r="O1068" s="1"/>
      <c r="P1068" s="1"/>
      <c r="Q1068" s="1"/>
      <c r="R1068" s="3"/>
      <c r="S1068" s="3"/>
      <c r="T1068" s="3"/>
      <c r="U1068" s="3"/>
      <c r="V1068" s="3"/>
      <c r="W1068" s="3"/>
      <c r="X1068" s="3"/>
      <c r="Y1068" s="3"/>
      <c r="Z1068" s="3"/>
      <c r="AA1068" s="3"/>
      <c r="AB1068" s="3"/>
      <c r="AC1068" s="3"/>
      <c r="AD1068" s="3"/>
      <c r="AE1068" s="3"/>
      <c r="AF1068" s="3"/>
      <c r="AG1068" s="3"/>
      <c r="AH1068" s="3"/>
      <c r="AI1068" s="3"/>
      <c r="AJ1068" s="3"/>
      <c r="AK1068" s="3"/>
      <c r="AL1068" s="1"/>
      <c r="AM1068" s="1"/>
    </row>
    <row r="1069" spans="12:39">
      <c r="L1069" s="1"/>
      <c r="M1069" s="1"/>
      <c r="N1069" s="1"/>
      <c r="O1069" s="1"/>
      <c r="P1069" s="1"/>
      <c r="Q1069" s="1"/>
      <c r="R1069" s="3"/>
      <c r="S1069" s="3"/>
      <c r="T1069" s="3"/>
      <c r="U1069" s="3"/>
      <c r="V1069" s="3"/>
      <c r="W1069" s="3"/>
      <c r="X1069" s="3"/>
      <c r="Y1069" s="3"/>
      <c r="Z1069" s="3"/>
      <c r="AA1069" s="3"/>
      <c r="AB1069" s="3"/>
      <c r="AC1069" s="3"/>
      <c r="AD1069" s="3"/>
      <c r="AE1069" s="3"/>
      <c r="AF1069" s="3"/>
      <c r="AG1069" s="3"/>
      <c r="AH1069" s="3"/>
      <c r="AI1069" s="3"/>
      <c r="AJ1069" s="3"/>
      <c r="AK1069" s="3"/>
      <c r="AL1069" s="1"/>
      <c r="AM1069" s="1"/>
    </row>
    <row r="1070" spans="12:39">
      <c r="L1070" s="1"/>
      <c r="M1070" s="1"/>
      <c r="N1070" s="1"/>
      <c r="O1070" s="1"/>
      <c r="P1070" s="1"/>
      <c r="Q1070" s="1"/>
      <c r="R1070" s="3"/>
      <c r="S1070" s="3"/>
      <c r="T1070" s="3"/>
      <c r="U1070" s="3"/>
      <c r="V1070" s="3"/>
      <c r="W1070" s="3"/>
      <c r="X1070" s="3"/>
      <c r="Y1070" s="3"/>
      <c r="Z1070" s="3"/>
      <c r="AA1070" s="3"/>
      <c r="AB1070" s="3"/>
      <c r="AC1070" s="3"/>
      <c r="AD1070" s="3"/>
      <c r="AE1070" s="3"/>
      <c r="AF1070" s="3"/>
      <c r="AG1070" s="3"/>
      <c r="AH1070" s="3"/>
      <c r="AI1070" s="3"/>
      <c r="AJ1070" s="3"/>
      <c r="AK1070" s="3"/>
      <c r="AL1070" s="1"/>
      <c r="AM1070" s="1"/>
    </row>
    <row r="1071" spans="12:39">
      <c r="L1071" s="1"/>
      <c r="M1071" s="1"/>
      <c r="N1071" s="1"/>
      <c r="O1071" s="1"/>
      <c r="P1071" s="1"/>
      <c r="Q1071" s="1"/>
      <c r="R1071" s="3"/>
      <c r="S1071" s="3"/>
      <c r="T1071" s="3"/>
      <c r="U1071" s="3"/>
      <c r="V1071" s="3"/>
      <c r="W1071" s="3"/>
      <c r="X1071" s="3"/>
      <c r="Y1071" s="3"/>
      <c r="Z1071" s="3"/>
      <c r="AA1071" s="3"/>
      <c r="AB1071" s="3"/>
      <c r="AC1071" s="3"/>
      <c r="AD1071" s="3"/>
      <c r="AE1071" s="3"/>
      <c r="AF1071" s="3"/>
      <c r="AG1071" s="3"/>
      <c r="AH1071" s="3"/>
      <c r="AI1071" s="3"/>
      <c r="AJ1071" s="3"/>
      <c r="AK1071" s="3"/>
      <c r="AL1071" s="1"/>
      <c r="AM1071" s="1"/>
    </row>
    <row r="1072" spans="12:39">
      <c r="L1072" s="1"/>
      <c r="M1072" s="1"/>
      <c r="N1072" s="1"/>
      <c r="O1072" s="1"/>
      <c r="P1072" s="1"/>
      <c r="Q1072" s="1"/>
      <c r="R1072" s="3"/>
      <c r="S1072" s="3"/>
      <c r="T1072" s="3"/>
      <c r="U1072" s="3"/>
      <c r="V1072" s="3"/>
      <c r="W1072" s="3"/>
      <c r="X1072" s="3"/>
      <c r="Y1072" s="3"/>
      <c r="Z1072" s="3"/>
      <c r="AA1072" s="3"/>
      <c r="AB1072" s="3"/>
      <c r="AC1072" s="3"/>
      <c r="AD1072" s="3"/>
      <c r="AE1072" s="3"/>
      <c r="AF1072" s="3"/>
      <c r="AG1072" s="3"/>
      <c r="AH1072" s="3"/>
      <c r="AI1072" s="3"/>
      <c r="AJ1072" s="3"/>
      <c r="AK1072" s="3"/>
      <c r="AL1072" s="1"/>
      <c r="AM1072" s="1"/>
    </row>
    <row r="1073" spans="12:39">
      <c r="L1073" s="1"/>
      <c r="M1073" s="1"/>
      <c r="N1073" s="1"/>
      <c r="O1073" s="1"/>
      <c r="P1073" s="1"/>
      <c r="Q1073" s="1"/>
      <c r="R1073" s="3"/>
      <c r="S1073" s="3"/>
      <c r="T1073" s="3"/>
      <c r="U1073" s="3"/>
      <c r="V1073" s="3"/>
      <c r="W1073" s="3"/>
      <c r="X1073" s="3"/>
      <c r="Y1073" s="3"/>
      <c r="Z1073" s="3"/>
      <c r="AA1073" s="3"/>
      <c r="AB1073" s="3"/>
      <c r="AC1073" s="3"/>
      <c r="AD1073" s="3"/>
      <c r="AE1073" s="3"/>
      <c r="AF1073" s="3"/>
      <c r="AG1073" s="3"/>
      <c r="AH1073" s="3"/>
      <c r="AI1073" s="3"/>
      <c r="AJ1073" s="3"/>
      <c r="AK1073" s="3"/>
      <c r="AL1073" s="1"/>
      <c r="AM1073" s="1"/>
    </row>
    <row r="1074" spans="12:39">
      <c r="L1074" s="1"/>
      <c r="M1074" s="1"/>
      <c r="N1074" s="1"/>
      <c r="O1074" s="1"/>
      <c r="P1074" s="1"/>
      <c r="Q1074" s="1"/>
      <c r="R1074" s="3"/>
      <c r="S1074" s="3"/>
      <c r="T1074" s="3"/>
      <c r="U1074" s="3"/>
      <c r="V1074" s="3"/>
      <c r="W1074" s="3"/>
      <c r="X1074" s="3"/>
      <c r="Y1074" s="3"/>
      <c r="Z1074" s="3"/>
      <c r="AA1074" s="3"/>
      <c r="AB1074" s="3"/>
      <c r="AC1074" s="3"/>
      <c r="AD1074" s="3"/>
      <c r="AE1074" s="3"/>
      <c r="AF1074" s="3"/>
      <c r="AG1074" s="3"/>
      <c r="AH1074" s="3"/>
      <c r="AI1074" s="3"/>
      <c r="AJ1074" s="3"/>
      <c r="AK1074" s="3"/>
      <c r="AL1074" s="1"/>
      <c r="AM1074" s="1"/>
    </row>
    <row r="1075" spans="12:39">
      <c r="L1075" s="1"/>
      <c r="M1075" s="1"/>
      <c r="N1075" s="1"/>
      <c r="O1075" s="1"/>
      <c r="P1075" s="1"/>
      <c r="Q1075" s="1"/>
      <c r="R1075" s="3"/>
      <c r="S1075" s="3"/>
      <c r="T1075" s="3"/>
      <c r="U1075" s="3"/>
      <c r="V1075" s="3"/>
      <c r="W1075" s="3"/>
      <c r="X1075" s="3"/>
      <c r="Y1075" s="3"/>
      <c r="Z1075" s="3"/>
      <c r="AA1075" s="3"/>
      <c r="AB1075" s="3"/>
      <c r="AC1075" s="3"/>
      <c r="AD1075" s="3"/>
      <c r="AE1075" s="3"/>
      <c r="AF1075" s="3"/>
      <c r="AG1075" s="3"/>
      <c r="AH1075" s="3"/>
      <c r="AI1075" s="3"/>
      <c r="AJ1075" s="3"/>
      <c r="AK1075" s="3"/>
      <c r="AL1075" s="1"/>
      <c r="AM1075" s="1"/>
    </row>
    <row r="1076" spans="12:39">
      <c r="L1076" s="1"/>
      <c r="M1076" s="1"/>
      <c r="N1076" s="1"/>
      <c r="O1076" s="1"/>
      <c r="P1076" s="1"/>
      <c r="Q1076" s="1"/>
      <c r="R1076" s="3"/>
      <c r="S1076" s="3"/>
      <c r="T1076" s="3"/>
      <c r="U1076" s="3"/>
      <c r="V1076" s="3"/>
      <c r="W1076" s="3"/>
      <c r="X1076" s="3"/>
      <c r="Y1076" s="3"/>
      <c r="Z1076" s="3"/>
      <c r="AA1076" s="3"/>
      <c r="AB1076" s="3"/>
      <c r="AC1076" s="3"/>
      <c r="AD1076" s="3"/>
      <c r="AE1076" s="3"/>
      <c r="AF1076" s="3"/>
      <c r="AG1076" s="3"/>
      <c r="AH1076" s="3"/>
      <c r="AI1076" s="3"/>
      <c r="AJ1076" s="3"/>
      <c r="AK1076" s="3"/>
      <c r="AL1076" s="1"/>
      <c r="AM1076" s="1"/>
    </row>
    <row r="1077" spans="12:39">
      <c r="L1077" s="1"/>
      <c r="M1077" s="1"/>
      <c r="N1077" s="1"/>
      <c r="O1077" s="1"/>
      <c r="P1077" s="1"/>
      <c r="Q1077" s="1"/>
      <c r="R1077" s="3"/>
      <c r="S1077" s="3"/>
      <c r="T1077" s="3"/>
      <c r="U1077" s="3"/>
      <c r="V1077" s="3"/>
      <c r="W1077" s="3"/>
      <c r="X1077" s="3"/>
      <c r="Y1077" s="3"/>
      <c r="Z1077" s="3"/>
      <c r="AA1077" s="3"/>
      <c r="AB1077" s="3"/>
      <c r="AC1077" s="3"/>
      <c r="AD1077" s="3"/>
      <c r="AE1077" s="3"/>
      <c r="AF1077" s="3"/>
      <c r="AG1077" s="3"/>
      <c r="AH1077" s="3"/>
      <c r="AI1077" s="3"/>
      <c r="AJ1077" s="3"/>
      <c r="AK1077" s="3"/>
      <c r="AL1077" s="1"/>
      <c r="AM1077" s="1"/>
    </row>
    <row r="1078" spans="12:39">
      <c r="L1078" s="1"/>
      <c r="M1078" s="1"/>
      <c r="N1078" s="1"/>
      <c r="O1078" s="1"/>
      <c r="P1078" s="1"/>
      <c r="Q1078" s="1"/>
      <c r="R1078" s="3"/>
      <c r="S1078" s="3"/>
      <c r="T1078" s="3"/>
      <c r="U1078" s="3"/>
      <c r="V1078" s="3"/>
      <c r="W1078" s="3"/>
      <c r="X1078" s="3"/>
      <c r="Y1078" s="3"/>
      <c r="Z1078" s="3"/>
      <c r="AA1078" s="3"/>
      <c r="AB1078" s="3"/>
      <c r="AC1078" s="3"/>
      <c r="AD1078" s="3"/>
      <c r="AE1078" s="3"/>
      <c r="AF1078" s="3"/>
      <c r="AG1078" s="3"/>
      <c r="AH1078" s="3"/>
      <c r="AI1078" s="3"/>
      <c r="AJ1078" s="3"/>
      <c r="AK1078" s="3"/>
      <c r="AL1078" s="1"/>
      <c r="AM1078" s="1"/>
    </row>
    <row r="1079" spans="12:39">
      <c r="L1079" s="1"/>
      <c r="M1079" s="1"/>
      <c r="N1079" s="1"/>
      <c r="O1079" s="1"/>
      <c r="P1079" s="1"/>
      <c r="Q1079" s="1"/>
      <c r="R1079" s="3"/>
      <c r="S1079" s="3"/>
      <c r="T1079" s="3"/>
      <c r="U1079" s="3"/>
      <c r="V1079" s="3"/>
      <c r="W1079" s="3"/>
      <c r="X1079" s="3"/>
      <c r="Y1079" s="3"/>
      <c r="Z1079" s="3"/>
      <c r="AA1079" s="3"/>
      <c r="AB1079" s="3"/>
      <c r="AC1079" s="3"/>
      <c r="AD1079" s="3"/>
      <c r="AE1079" s="3"/>
      <c r="AF1079" s="3"/>
      <c r="AG1079" s="3"/>
      <c r="AH1079" s="3"/>
      <c r="AI1079" s="3"/>
      <c r="AJ1079" s="3"/>
      <c r="AK1079" s="3"/>
      <c r="AL1079" s="1"/>
      <c r="AM1079" s="1"/>
    </row>
    <row r="1080" spans="12:39">
      <c r="L1080" s="1"/>
      <c r="M1080" s="1"/>
      <c r="N1080" s="1"/>
      <c r="O1080" s="1"/>
      <c r="P1080" s="1"/>
      <c r="Q1080" s="1"/>
      <c r="R1080" s="3"/>
      <c r="S1080" s="3"/>
      <c r="T1080" s="3"/>
      <c r="U1080" s="3"/>
      <c r="V1080" s="3"/>
      <c r="W1080" s="3"/>
      <c r="X1080" s="3"/>
      <c r="Y1080" s="3"/>
      <c r="Z1080" s="3"/>
      <c r="AA1080" s="3"/>
      <c r="AB1080" s="3"/>
      <c r="AC1080" s="3"/>
      <c r="AD1080" s="3"/>
      <c r="AE1080" s="3"/>
      <c r="AF1080" s="3"/>
      <c r="AG1080" s="3"/>
      <c r="AH1080" s="3"/>
      <c r="AI1080" s="3"/>
      <c r="AJ1080" s="3"/>
      <c r="AK1080" s="3"/>
      <c r="AL1080" s="1"/>
      <c r="AM1080" s="1"/>
    </row>
    <row r="1081" spans="12:39">
      <c r="L1081" s="1"/>
      <c r="M1081" s="1"/>
      <c r="N1081" s="1"/>
      <c r="O1081" s="1"/>
      <c r="P1081" s="1"/>
      <c r="Q1081" s="1"/>
      <c r="R1081" s="3"/>
      <c r="S1081" s="3"/>
      <c r="T1081" s="3"/>
      <c r="U1081" s="3"/>
      <c r="V1081" s="3"/>
      <c r="W1081" s="3"/>
      <c r="X1081" s="3"/>
      <c r="Y1081" s="3"/>
      <c r="Z1081" s="3"/>
      <c r="AA1081" s="3"/>
      <c r="AB1081" s="3"/>
      <c r="AC1081" s="3"/>
      <c r="AD1081" s="3"/>
      <c r="AE1081" s="3"/>
      <c r="AF1081" s="3"/>
      <c r="AG1081" s="3"/>
      <c r="AH1081" s="3"/>
      <c r="AI1081" s="3"/>
      <c r="AJ1081" s="3"/>
      <c r="AK1081" s="3"/>
      <c r="AL1081" s="1"/>
      <c r="AM1081" s="1"/>
    </row>
    <row r="1082" spans="12:39">
      <c r="L1082" s="1"/>
      <c r="M1082" s="1"/>
      <c r="N1082" s="1"/>
      <c r="O1082" s="1"/>
      <c r="P1082" s="1"/>
      <c r="Q1082" s="1"/>
      <c r="R1082" s="3"/>
      <c r="S1082" s="3"/>
      <c r="T1082" s="3"/>
      <c r="U1082" s="3"/>
      <c r="V1082" s="3"/>
      <c r="W1082" s="3"/>
      <c r="X1082" s="3"/>
      <c r="Y1082" s="3"/>
      <c r="Z1082" s="3"/>
      <c r="AA1082" s="3"/>
      <c r="AB1082" s="3"/>
      <c r="AC1082" s="3"/>
      <c r="AD1082" s="3"/>
      <c r="AE1082" s="3"/>
      <c r="AF1082" s="3"/>
      <c r="AG1082" s="3"/>
      <c r="AH1082" s="3"/>
      <c r="AI1082" s="3"/>
      <c r="AJ1082" s="3"/>
      <c r="AK1082" s="3"/>
      <c r="AL1082" s="1"/>
      <c r="AM1082" s="1"/>
    </row>
    <row r="1083" spans="12:39">
      <c r="L1083" s="1"/>
      <c r="M1083" s="1"/>
      <c r="N1083" s="1"/>
      <c r="O1083" s="1"/>
      <c r="P1083" s="1"/>
      <c r="Q1083" s="1"/>
      <c r="R1083" s="3"/>
      <c r="S1083" s="3"/>
      <c r="T1083" s="3"/>
      <c r="U1083" s="3"/>
      <c r="V1083" s="3"/>
      <c r="W1083" s="3"/>
      <c r="X1083" s="3"/>
      <c r="Y1083" s="3"/>
      <c r="Z1083" s="3"/>
      <c r="AA1083" s="3"/>
      <c r="AB1083" s="3"/>
      <c r="AC1083" s="3"/>
      <c r="AD1083" s="3"/>
      <c r="AE1083" s="3"/>
      <c r="AF1083" s="3"/>
      <c r="AG1083" s="3"/>
      <c r="AH1083" s="3"/>
      <c r="AI1083" s="3"/>
      <c r="AJ1083" s="3"/>
      <c r="AK1083" s="3"/>
      <c r="AL1083" s="1"/>
      <c r="AM1083" s="1"/>
    </row>
    <row r="1084" spans="12:39">
      <c r="L1084" s="1"/>
      <c r="M1084" s="1"/>
      <c r="N1084" s="1"/>
      <c r="O1084" s="1"/>
      <c r="P1084" s="1"/>
      <c r="Q1084" s="1"/>
      <c r="R1084" s="3"/>
      <c r="S1084" s="3"/>
      <c r="T1084" s="3"/>
      <c r="U1084" s="3"/>
      <c r="V1084" s="3"/>
      <c r="W1084" s="3"/>
      <c r="X1084" s="3"/>
      <c r="Y1084" s="3"/>
      <c r="Z1084" s="3"/>
      <c r="AA1084" s="3"/>
      <c r="AB1084" s="3"/>
      <c r="AC1084" s="3"/>
      <c r="AD1084" s="3"/>
      <c r="AE1084" s="3"/>
      <c r="AF1084" s="3"/>
      <c r="AG1084" s="3"/>
      <c r="AH1084" s="3"/>
      <c r="AI1084" s="3"/>
      <c r="AJ1084" s="3"/>
      <c r="AK1084" s="3"/>
      <c r="AL1084" s="1"/>
      <c r="AM1084" s="1"/>
    </row>
    <row r="1085" spans="12:39">
      <c r="L1085" s="1"/>
      <c r="M1085" s="1"/>
      <c r="N1085" s="1"/>
      <c r="O1085" s="1"/>
      <c r="P1085" s="1"/>
      <c r="Q1085" s="1"/>
      <c r="R1085" s="3"/>
      <c r="S1085" s="3"/>
      <c r="T1085" s="3"/>
      <c r="U1085" s="3"/>
      <c r="V1085" s="3"/>
      <c r="W1085" s="3"/>
      <c r="X1085" s="3"/>
      <c r="Y1085" s="3"/>
      <c r="Z1085" s="3"/>
      <c r="AA1085" s="3"/>
      <c r="AB1085" s="3"/>
      <c r="AC1085" s="3"/>
      <c r="AD1085" s="3"/>
      <c r="AE1085" s="3"/>
      <c r="AF1085" s="3"/>
      <c r="AG1085" s="3"/>
      <c r="AH1085" s="3"/>
      <c r="AI1085" s="3"/>
      <c r="AJ1085" s="3"/>
      <c r="AK1085" s="3"/>
      <c r="AL1085" s="1"/>
      <c r="AM1085" s="1"/>
    </row>
    <row r="1086" spans="12:39">
      <c r="L1086" s="1"/>
      <c r="M1086" s="1"/>
      <c r="N1086" s="1"/>
      <c r="O1086" s="1"/>
      <c r="P1086" s="1"/>
      <c r="Q1086" s="1"/>
      <c r="R1086" s="3"/>
      <c r="S1086" s="3"/>
      <c r="T1086" s="3"/>
      <c r="U1086" s="3"/>
      <c r="V1086" s="3"/>
      <c r="W1086" s="3"/>
      <c r="X1086" s="3"/>
      <c r="Y1086" s="3"/>
      <c r="Z1086" s="3"/>
      <c r="AA1086" s="3"/>
      <c r="AB1086" s="3"/>
      <c r="AC1086" s="3"/>
      <c r="AD1086" s="3"/>
      <c r="AE1086" s="3"/>
      <c r="AF1086" s="3"/>
      <c r="AG1086" s="3"/>
      <c r="AH1086" s="3"/>
      <c r="AI1086" s="3"/>
      <c r="AJ1086" s="3"/>
      <c r="AK1086" s="3"/>
      <c r="AL1086" s="1"/>
      <c r="AM1086" s="1"/>
    </row>
    <row r="1087" spans="12:39">
      <c r="L1087" s="1"/>
      <c r="M1087" s="1"/>
      <c r="N1087" s="1"/>
      <c r="O1087" s="1"/>
      <c r="P1087" s="1"/>
      <c r="Q1087" s="1"/>
      <c r="R1087" s="3"/>
      <c r="S1087" s="3"/>
      <c r="T1087" s="3"/>
      <c r="U1087" s="3"/>
      <c r="V1087" s="3"/>
      <c r="W1087" s="3"/>
      <c r="X1087" s="3"/>
      <c r="Y1087" s="3"/>
      <c r="Z1087" s="3"/>
      <c r="AA1087" s="3"/>
      <c r="AB1087" s="3"/>
      <c r="AC1087" s="3"/>
      <c r="AD1087" s="3"/>
      <c r="AE1087" s="3"/>
      <c r="AF1087" s="3"/>
      <c r="AG1087" s="3"/>
      <c r="AH1087" s="3"/>
      <c r="AI1087" s="3"/>
      <c r="AJ1087" s="3"/>
      <c r="AK1087" s="3"/>
      <c r="AL1087" s="1"/>
      <c r="AM1087" s="1"/>
    </row>
    <row r="1088" spans="12:39">
      <c r="L1088" s="1"/>
      <c r="M1088" s="1"/>
      <c r="N1088" s="1"/>
      <c r="O1088" s="1"/>
      <c r="P1088" s="1"/>
      <c r="Q1088" s="1"/>
      <c r="R1088" s="3"/>
      <c r="S1088" s="3"/>
      <c r="T1088" s="3"/>
      <c r="U1088" s="3"/>
      <c r="V1088" s="3"/>
      <c r="W1088" s="3"/>
      <c r="X1088" s="3"/>
      <c r="Y1088" s="3"/>
      <c r="Z1088" s="3"/>
      <c r="AA1088" s="3"/>
      <c r="AB1088" s="3"/>
      <c r="AC1088" s="3"/>
      <c r="AD1088" s="3"/>
      <c r="AE1088" s="3"/>
      <c r="AF1088" s="3"/>
      <c r="AG1088" s="3"/>
      <c r="AH1088" s="3"/>
      <c r="AI1088" s="3"/>
      <c r="AJ1088" s="3"/>
      <c r="AK1088" s="3"/>
      <c r="AL1088" s="1"/>
      <c r="AM1088" s="1"/>
    </row>
    <row r="1089" spans="12:39">
      <c r="L1089" s="1"/>
      <c r="M1089" s="1"/>
      <c r="N1089" s="1"/>
      <c r="O1089" s="1"/>
      <c r="P1089" s="1"/>
      <c r="Q1089" s="1"/>
      <c r="R1089" s="3"/>
      <c r="S1089" s="3"/>
      <c r="T1089" s="3"/>
      <c r="U1089" s="3"/>
      <c r="V1089" s="3"/>
      <c r="W1089" s="3"/>
      <c r="X1089" s="3"/>
      <c r="Y1089" s="3"/>
      <c r="Z1089" s="3"/>
      <c r="AA1089" s="3"/>
      <c r="AB1089" s="3"/>
      <c r="AC1089" s="3"/>
      <c r="AD1089" s="3"/>
      <c r="AE1089" s="3"/>
      <c r="AF1089" s="3"/>
      <c r="AG1089" s="3"/>
      <c r="AH1089" s="3"/>
      <c r="AI1089" s="3"/>
      <c r="AJ1089" s="3"/>
      <c r="AK1089" s="3"/>
      <c r="AL1089" s="1"/>
      <c r="AM1089" s="1"/>
    </row>
    <row r="1090" spans="12:39">
      <c r="L1090" s="1"/>
      <c r="M1090" s="1"/>
      <c r="N1090" s="1"/>
      <c r="O1090" s="1"/>
      <c r="P1090" s="1"/>
      <c r="Q1090" s="1"/>
      <c r="R1090" s="3"/>
      <c r="S1090" s="3"/>
      <c r="T1090" s="3"/>
      <c r="U1090" s="3"/>
      <c r="V1090" s="3"/>
      <c r="W1090" s="3"/>
      <c r="X1090" s="3"/>
      <c r="Y1090" s="3"/>
      <c r="Z1090" s="3"/>
      <c r="AA1090" s="3"/>
      <c r="AB1090" s="3"/>
      <c r="AC1090" s="3"/>
      <c r="AD1090" s="3"/>
      <c r="AE1090" s="3"/>
      <c r="AF1090" s="3"/>
      <c r="AG1090" s="3"/>
      <c r="AH1090" s="3"/>
      <c r="AI1090" s="3"/>
      <c r="AJ1090" s="3"/>
      <c r="AK1090" s="3"/>
      <c r="AL1090" s="1"/>
      <c r="AM1090" s="1"/>
    </row>
    <row r="1091" spans="12:39">
      <c r="L1091" s="1"/>
      <c r="M1091" s="1"/>
      <c r="N1091" s="1"/>
      <c r="O1091" s="1"/>
      <c r="P1091" s="1"/>
      <c r="Q1091" s="1"/>
      <c r="R1091" s="3"/>
      <c r="S1091" s="3"/>
      <c r="T1091" s="3"/>
      <c r="U1091" s="3"/>
      <c r="V1091" s="3"/>
      <c r="W1091" s="3"/>
      <c r="X1091" s="3"/>
      <c r="Y1091" s="3"/>
      <c r="Z1091" s="3"/>
      <c r="AA1091" s="3"/>
      <c r="AB1091" s="3"/>
      <c r="AC1091" s="3"/>
      <c r="AD1091" s="3"/>
      <c r="AE1091" s="3"/>
      <c r="AF1091" s="3"/>
      <c r="AG1091" s="3"/>
      <c r="AH1091" s="3"/>
      <c r="AI1091" s="3"/>
      <c r="AJ1091" s="3"/>
      <c r="AK1091" s="3"/>
      <c r="AL1091" s="1"/>
      <c r="AM1091" s="1"/>
    </row>
    <row r="1092" spans="12:39">
      <c r="L1092" s="1"/>
      <c r="M1092" s="1"/>
      <c r="N1092" s="1"/>
      <c r="O1092" s="1"/>
      <c r="P1092" s="1"/>
      <c r="Q1092" s="1"/>
      <c r="R1092" s="3"/>
      <c r="S1092" s="3"/>
      <c r="T1092" s="3"/>
      <c r="U1092" s="3"/>
      <c r="V1092" s="3"/>
      <c r="W1092" s="3"/>
      <c r="X1092" s="3"/>
      <c r="Y1092" s="3"/>
      <c r="Z1092" s="3"/>
      <c r="AA1092" s="3"/>
      <c r="AB1092" s="3"/>
      <c r="AC1092" s="3"/>
      <c r="AD1092" s="3"/>
      <c r="AE1092" s="3"/>
      <c r="AF1092" s="3"/>
      <c r="AG1092" s="3"/>
      <c r="AH1092" s="3"/>
      <c r="AI1092" s="3"/>
      <c r="AJ1092" s="3"/>
      <c r="AK1092" s="3"/>
      <c r="AL1092" s="1"/>
      <c r="AM1092" s="1"/>
    </row>
    <row r="1093" spans="12:39">
      <c r="L1093" s="1"/>
      <c r="M1093" s="1"/>
      <c r="N1093" s="1"/>
      <c r="O1093" s="1"/>
      <c r="P1093" s="1"/>
      <c r="Q1093" s="1"/>
      <c r="R1093" s="3"/>
      <c r="S1093" s="3"/>
      <c r="T1093" s="3"/>
      <c r="U1093" s="3"/>
      <c r="V1093" s="3"/>
      <c r="W1093" s="3"/>
      <c r="X1093" s="3"/>
      <c r="Y1093" s="3"/>
      <c r="Z1093" s="3"/>
      <c r="AA1093" s="3"/>
      <c r="AB1093" s="3"/>
      <c r="AC1093" s="3"/>
      <c r="AD1093" s="3"/>
      <c r="AE1093" s="3"/>
      <c r="AF1093" s="3"/>
      <c r="AG1093" s="3"/>
      <c r="AH1093" s="3"/>
      <c r="AI1093" s="3"/>
      <c r="AJ1093" s="3"/>
      <c r="AK1093" s="3"/>
      <c r="AL1093" s="1"/>
      <c r="AM1093" s="1"/>
    </row>
    <row r="1094" spans="12:39">
      <c r="L1094" s="1"/>
      <c r="M1094" s="1"/>
      <c r="N1094" s="1"/>
      <c r="O1094" s="1"/>
      <c r="P1094" s="1"/>
      <c r="Q1094" s="1"/>
      <c r="R1094" s="3"/>
      <c r="S1094" s="3"/>
      <c r="T1094" s="3"/>
      <c r="U1094" s="3"/>
      <c r="V1094" s="3"/>
      <c r="W1094" s="3"/>
      <c r="X1094" s="3"/>
      <c r="Y1094" s="3"/>
      <c r="Z1094" s="3"/>
      <c r="AA1094" s="3"/>
      <c r="AB1094" s="3"/>
      <c r="AC1094" s="3"/>
      <c r="AD1094" s="3"/>
      <c r="AE1094" s="3"/>
      <c r="AF1094" s="3"/>
      <c r="AG1094" s="3"/>
      <c r="AH1094" s="3"/>
      <c r="AI1094" s="3"/>
      <c r="AJ1094" s="3"/>
      <c r="AK1094" s="3"/>
      <c r="AL1094" s="1"/>
      <c r="AM1094" s="1"/>
    </row>
    <row r="1095" spans="12:39">
      <c r="L1095" s="1"/>
      <c r="M1095" s="1"/>
      <c r="N1095" s="1"/>
      <c r="O1095" s="1"/>
      <c r="P1095" s="1"/>
      <c r="Q1095" s="1"/>
      <c r="R1095" s="3"/>
      <c r="S1095" s="3"/>
      <c r="T1095" s="3"/>
      <c r="U1095" s="3"/>
      <c r="V1095" s="3"/>
      <c r="W1095" s="3"/>
      <c r="X1095" s="3"/>
      <c r="Y1095" s="3"/>
      <c r="Z1095" s="3"/>
      <c r="AA1095" s="3"/>
      <c r="AB1095" s="3"/>
      <c r="AC1095" s="3"/>
      <c r="AD1095" s="3"/>
      <c r="AE1095" s="3"/>
      <c r="AF1095" s="3"/>
      <c r="AG1095" s="3"/>
      <c r="AH1095" s="3"/>
      <c r="AI1095" s="3"/>
      <c r="AJ1095" s="3"/>
      <c r="AK1095" s="3"/>
      <c r="AL1095" s="1"/>
      <c r="AM1095" s="1"/>
    </row>
    <row r="1096" spans="12:39">
      <c r="L1096" s="1"/>
      <c r="M1096" s="1"/>
      <c r="N1096" s="1"/>
      <c r="O1096" s="1"/>
      <c r="P1096" s="1"/>
      <c r="Q1096" s="1"/>
      <c r="R1096" s="3"/>
      <c r="S1096" s="3"/>
      <c r="T1096" s="3"/>
      <c r="U1096" s="3"/>
      <c r="V1096" s="3"/>
      <c r="W1096" s="3"/>
      <c r="X1096" s="3"/>
      <c r="Y1096" s="3"/>
      <c r="Z1096" s="3"/>
      <c r="AA1096" s="3"/>
      <c r="AB1096" s="3"/>
      <c r="AC1096" s="3"/>
      <c r="AD1096" s="3"/>
      <c r="AE1096" s="3"/>
      <c r="AF1096" s="3"/>
      <c r="AG1096" s="3"/>
      <c r="AH1096" s="3"/>
      <c r="AI1096" s="3"/>
      <c r="AJ1096" s="3"/>
      <c r="AK1096" s="3"/>
      <c r="AL1096" s="1"/>
      <c r="AM1096" s="1"/>
    </row>
    <row r="1097" spans="12:39">
      <c r="L1097" s="1"/>
      <c r="M1097" s="1"/>
      <c r="N1097" s="1"/>
      <c r="O1097" s="1"/>
      <c r="P1097" s="1"/>
      <c r="Q1097" s="1"/>
      <c r="R1097" s="3"/>
      <c r="S1097" s="3"/>
      <c r="T1097" s="3"/>
      <c r="U1097" s="3"/>
      <c r="V1097" s="3"/>
      <c r="W1097" s="3"/>
      <c r="X1097" s="3"/>
      <c r="Y1097" s="3"/>
      <c r="Z1097" s="3"/>
      <c r="AA1097" s="3"/>
      <c r="AB1097" s="3"/>
      <c r="AC1097" s="3"/>
      <c r="AD1097" s="3"/>
      <c r="AE1097" s="3"/>
      <c r="AF1097" s="3"/>
      <c r="AG1097" s="3"/>
      <c r="AH1097" s="3"/>
      <c r="AI1097" s="3"/>
      <c r="AJ1097" s="3"/>
      <c r="AK1097" s="3"/>
      <c r="AL1097" s="1"/>
      <c r="AM1097" s="1"/>
    </row>
    <row r="1098" spans="12:39">
      <c r="L1098" s="1"/>
      <c r="M1098" s="1"/>
      <c r="N1098" s="1"/>
      <c r="O1098" s="1"/>
      <c r="P1098" s="1"/>
      <c r="Q1098" s="1"/>
      <c r="R1098" s="3"/>
      <c r="S1098" s="3"/>
      <c r="T1098" s="3"/>
      <c r="U1098" s="3"/>
      <c r="V1098" s="3"/>
      <c r="W1098" s="3"/>
      <c r="X1098" s="3"/>
      <c r="Y1098" s="3"/>
      <c r="Z1098" s="3"/>
      <c r="AA1098" s="3"/>
      <c r="AB1098" s="3"/>
      <c r="AC1098" s="3"/>
      <c r="AD1098" s="3"/>
      <c r="AE1098" s="3"/>
      <c r="AF1098" s="3"/>
      <c r="AG1098" s="3"/>
      <c r="AH1098" s="3"/>
      <c r="AI1098" s="3"/>
      <c r="AJ1098" s="3"/>
      <c r="AK1098" s="3"/>
      <c r="AL1098" s="1"/>
      <c r="AM1098" s="1"/>
    </row>
    <row r="1099" spans="12:39">
      <c r="L1099" s="1"/>
      <c r="M1099" s="1"/>
      <c r="N1099" s="1"/>
      <c r="O1099" s="1"/>
      <c r="P1099" s="1"/>
      <c r="Q1099" s="1"/>
      <c r="R1099" s="3"/>
      <c r="S1099" s="3"/>
      <c r="T1099" s="3"/>
      <c r="U1099" s="3"/>
      <c r="V1099" s="3"/>
      <c r="W1099" s="3"/>
      <c r="X1099" s="3"/>
      <c r="Y1099" s="3"/>
      <c r="Z1099" s="3"/>
      <c r="AA1099" s="3"/>
      <c r="AB1099" s="3"/>
      <c r="AC1099" s="3"/>
      <c r="AD1099" s="3"/>
      <c r="AE1099" s="3"/>
      <c r="AF1099" s="3"/>
      <c r="AG1099" s="3"/>
      <c r="AH1099" s="3"/>
      <c r="AI1099" s="3"/>
      <c r="AJ1099" s="3"/>
      <c r="AK1099" s="3"/>
      <c r="AL1099" s="1"/>
      <c r="AM1099" s="1"/>
    </row>
    <row r="1100" spans="12:39">
      <c r="L1100" s="1"/>
      <c r="M1100" s="1"/>
      <c r="N1100" s="1"/>
      <c r="O1100" s="1"/>
      <c r="P1100" s="1"/>
      <c r="Q1100" s="1"/>
      <c r="R1100" s="3"/>
      <c r="S1100" s="3"/>
      <c r="T1100" s="3"/>
      <c r="U1100" s="3"/>
      <c r="V1100" s="3"/>
      <c r="W1100" s="3"/>
      <c r="X1100" s="3"/>
      <c r="Y1100" s="3"/>
      <c r="Z1100" s="3"/>
      <c r="AA1100" s="3"/>
      <c r="AB1100" s="3"/>
      <c r="AC1100" s="3"/>
      <c r="AD1100" s="3"/>
      <c r="AE1100" s="3"/>
      <c r="AF1100" s="3"/>
      <c r="AG1100" s="3"/>
      <c r="AH1100" s="3"/>
      <c r="AI1100" s="3"/>
      <c r="AJ1100" s="3"/>
      <c r="AK1100" s="3"/>
      <c r="AL1100" s="1"/>
      <c r="AM1100" s="1"/>
    </row>
    <row r="1101" spans="12:39">
      <c r="L1101" s="1"/>
      <c r="M1101" s="1"/>
      <c r="N1101" s="1"/>
      <c r="O1101" s="1"/>
      <c r="P1101" s="1"/>
      <c r="Q1101" s="1"/>
      <c r="R1101" s="3"/>
      <c r="S1101" s="3"/>
      <c r="T1101" s="3"/>
      <c r="U1101" s="3"/>
      <c r="V1101" s="3"/>
      <c r="W1101" s="3"/>
      <c r="X1101" s="3"/>
      <c r="Y1101" s="3"/>
      <c r="Z1101" s="3"/>
      <c r="AA1101" s="3"/>
      <c r="AB1101" s="3"/>
      <c r="AC1101" s="3"/>
      <c r="AD1101" s="3"/>
      <c r="AE1101" s="3"/>
      <c r="AF1101" s="3"/>
      <c r="AG1101" s="3"/>
      <c r="AH1101" s="3"/>
      <c r="AI1101" s="3"/>
      <c r="AJ1101" s="3"/>
      <c r="AK1101" s="3"/>
      <c r="AL1101" s="1"/>
      <c r="AM1101" s="1"/>
    </row>
    <row r="1102" spans="12:39">
      <c r="L1102" s="1"/>
      <c r="M1102" s="1"/>
      <c r="N1102" s="1"/>
      <c r="O1102" s="1"/>
      <c r="P1102" s="1"/>
      <c r="Q1102" s="1"/>
      <c r="R1102" s="3"/>
      <c r="S1102" s="3"/>
      <c r="T1102" s="3"/>
      <c r="U1102" s="3"/>
      <c r="V1102" s="3"/>
      <c r="W1102" s="3"/>
      <c r="X1102" s="3"/>
      <c r="Y1102" s="3"/>
      <c r="Z1102" s="3"/>
      <c r="AA1102" s="3"/>
      <c r="AB1102" s="3"/>
      <c r="AC1102" s="3"/>
      <c r="AD1102" s="3"/>
      <c r="AE1102" s="3"/>
      <c r="AF1102" s="3"/>
      <c r="AG1102" s="3"/>
      <c r="AH1102" s="3"/>
      <c r="AI1102" s="3"/>
      <c r="AJ1102" s="3"/>
      <c r="AK1102" s="3"/>
      <c r="AL1102" s="1"/>
      <c r="AM1102" s="1"/>
    </row>
    <row r="1103" spans="12:39">
      <c r="L1103" s="1"/>
      <c r="M1103" s="1"/>
      <c r="N1103" s="1"/>
      <c r="O1103" s="1"/>
      <c r="P1103" s="1"/>
      <c r="Q1103" s="1"/>
      <c r="R1103" s="3"/>
      <c r="S1103" s="3"/>
      <c r="T1103" s="3"/>
      <c r="U1103" s="3"/>
      <c r="V1103" s="3"/>
      <c r="W1103" s="3"/>
      <c r="X1103" s="3"/>
      <c r="Y1103" s="3"/>
      <c r="Z1103" s="3"/>
      <c r="AA1103" s="3"/>
      <c r="AB1103" s="3"/>
      <c r="AC1103" s="3"/>
      <c r="AD1103" s="3"/>
      <c r="AE1103" s="3"/>
      <c r="AF1103" s="3"/>
      <c r="AG1103" s="3"/>
      <c r="AH1103" s="3"/>
      <c r="AI1103" s="3"/>
      <c r="AJ1103" s="3"/>
      <c r="AK1103" s="3"/>
      <c r="AL1103" s="1"/>
      <c r="AM1103" s="1"/>
    </row>
    <row r="1104" spans="12:39">
      <c r="L1104" s="1"/>
      <c r="M1104" s="1"/>
      <c r="N1104" s="1"/>
      <c r="O1104" s="1"/>
      <c r="P1104" s="1"/>
      <c r="Q1104" s="1"/>
      <c r="R1104" s="3"/>
      <c r="S1104" s="3"/>
      <c r="T1104" s="3"/>
      <c r="U1104" s="3"/>
      <c r="V1104" s="3"/>
      <c r="W1104" s="3"/>
      <c r="X1104" s="3"/>
      <c r="Y1104" s="3"/>
      <c r="Z1104" s="3"/>
      <c r="AA1104" s="3"/>
      <c r="AB1104" s="3"/>
      <c r="AC1104" s="3"/>
      <c r="AD1104" s="3"/>
      <c r="AE1104" s="3"/>
      <c r="AF1104" s="3"/>
      <c r="AG1104" s="3"/>
      <c r="AH1104" s="3"/>
      <c r="AI1104" s="3"/>
      <c r="AJ1104" s="3"/>
      <c r="AK1104" s="3"/>
      <c r="AL1104" s="1"/>
      <c r="AM1104" s="1"/>
    </row>
    <row r="1105" spans="12:39">
      <c r="L1105" s="1"/>
      <c r="M1105" s="1"/>
      <c r="N1105" s="1"/>
      <c r="O1105" s="1"/>
      <c r="P1105" s="1"/>
      <c r="Q1105" s="1"/>
      <c r="R1105" s="3"/>
      <c r="S1105" s="3"/>
      <c r="T1105" s="3"/>
      <c r="U1105" s="3"/>
      <c r="V1105" s="3"/>
      <c r="W1105" s="3"/>
      <c r="X1105" s="3"/>
      <c r="Y1105" s="3"/>
      <c r="Z1105" s="3"/>
      <c r="AA1105" s="3"/>
      <c r="AB1105" s="3"/>
      <c r="AC1105" s="3"/>
      <c r="AD1105" s="3"/>
      <c r="AE1105" s="3"/>
      <c r="AF1105" s="3"/>
      <c r="AG1105" s="3"/>
      <c r="AH1105" s="3"/>
      <c r="AI1105" s="3"/>
      <c r="AJ1105" s="3"/>
      <c r="AK1105" s="3"/>
      <c r="AL1105" s="1"/>
      <c r="AM1105" s="1"/>
    </row>
    <row r="1106" spans="12:39">
      <c r="L1106" s="1"/>
      <c r="M1106" s="1"/>
      <c r="N1106" s="1"/>
      <c r="O1106" s="1"/>
      <c r="P1106" s="1"/>
      <c r="Q1106" s="1"/>
      <c r="R1106" s="3"/>
      <c r="S1106" s="3"/>
      <c r="T1106" s="3"/>
      <c r="U1106" s="3"/>
      <c r="V1106" s="3"/>
      <c r="W1106" s="3"/>
      <c r="X1106" s="3"/>
      <c r="Y1106" s="3"/>
      <c r="Z1106" s="3"/>
      <c r="AA1106" s="3"/>
      <c r="AB1106" s="3"/>
      <c r="AC1106" s="3"/>
      <c r="AD1106" s="3"/>
      <c r="AE1106" s="3"/>
      <c r="AF1106" s="3"/>
      <c r="AG1106" s="3"/>
      <c r="AH1106" s="3"/>
      <c r="AI1106" s="3"/>
      <c r="AJ1106" s="3"/>
      <c r="AK1106" s="3"/>
      <c r="AL1106" s="1"/>
      <c r="AM1106" s="1"/>
    </row>
    <row r="1107" spans="12:39">
      <c r="L1107" s="1"/>
      <c r="M1107" s="1"/>
      <c r="N1107" s="1"/>
      <c r="O1107" s="1"/>
      <c r="P1107" s="1"/>
      <c r="Q1107" s="1"/>
      <c r="R1107" s="3"/>
      <c r="S1107" s="3"/>
      <c r="T1107" s="3"/>
      <c r="U1107" s="3"/>
      <c r="V1107" s="3"/>
      <c r="W1107" s="3"/>
      <c r="X1107" s="3"/>
      <c r="Y1107" s="3"/>
      <c r="Z1107" s="3"/>
      <c r="AA1107" s="3"/>
      <c r="AB1107" s="3"/>
      <c r="AC1107" s="3"/>
      <c r="AD1107" s="3"/>
      <c r="AE1107" s="3"/>
      <c r="AF1107" s="3"/>
      <c r="AG1107" s="3"/>
      <c r="AH1107" s="3"/>
      <c r="AI1107" s="3"/>
      <c r="AJ1107" s="3"/>
      <c r="AK1107" s="3"/>
      <c r="AL1107" s="1"/>
      <c r="AM1107" s="1"/>
    </row>
    <row r="1108" spans="12:39">
      <c r="L1108" s="1"/>
      <c r="M1108" s="1"/>
      <c r="N1108" s="1"/>
      <c r="O1108" s="1"/>
      <c r="P1108" s="1"/>
      <c r="Q1108" s="1"/>
      <c r="R1108" s="3"/>
      <c r="S1108" s="3"/>
      <c r="T1108" s="3"/>
      <c r="U1108" s="3"/>
      <c r="V1108" s="3"/>
      <c r="W1108" s="3"/>
      <c r="X1108" s="3"/>
      <c r="Y1108" s="3"/>
      <c r="Z1108" s="3"/>
      <c r="AA1108" s="3"/>
      <c r="AB1108" s="3"/>
      <c r="AC1108" s="3"/>
      <c r="AD1108" s="3"/>
      <c r="AE1108" s="3"/>
      <c r="AF1108" s="3"/>
      <c r="AG1108" s="3"/>
      <c r="AH1108" s="3"/>
      <c r="AI1108" s="3"/>
      <c r="AJ1108" s="3"/>
      <c r="AK1108" s="3"/>
      <c r="AL1108" s="1"/>
      <c r="AM1108" s="1"/>
    </row>
    <row r="1109" spans="12:39">
      <c r="L1109" s="1"/>
      <c r="M1109" s="1"/>
      <c r="N1109" s="1"/>
      <c r="O1109" s="1"/>
      <c r="P1109" s="1"/>
      <c r="Q1109" s="1"/>
      <c r="R1109" s="3"/>
      <c r="S1109" s="3"/>
      <c r="T1109" s="3"/>
      <c r="U1109" s="3"/>
      <c r="V1109" s="3"/>
      <c r="W1109" s="3"/>
      <c r="X1109" s="3"/>
      <c r="Y1109" s="3"/>
      <c r="Z1109" s="3"/>
      <c r="AA1109" s="3"/>
      <c r="AB1109" s="3"/>
      <c r="AC1109" s="3"/>
      <c r="AD1109" s="3"/>
      <c r="AE1109" s="3"/>
      <c r="AF1109" s="3"/>
      <c r="AG1109" s="3"/>
      <c r="AH1109" s="3"/>
      <c r="AI1109" s="3"/>
      <c r="AJ1109" s="3"/>
      <c r="AK1109" s="3"/>
      <c r="AL1109" s="1"/>
      <c r="AM1109" s="1"/>
    </row>
    <row r="1110" spans="12:39">
      <c r="L1110" s="1"/>
      <c r="M1110" s="1"/>
      <c r="N1110" s="1"/>
      <c r="O1110" s="1"/>
      <c r="P1110" s="1"/>
      <c r="Q1110" s="1"/>
      <c r="R1110" s="3"/>
      <c r="S1110" s="3"/>
      <c r="T1110" s="3"/>
      <c r="U1110" s="3"/>
      <c r="V1110" s="3"/>
      <c r="W1110" s="3"/>
      <c r="X1110" s="3"/>
      <c r="Y1110" s="3"/>
      <c r="Z1110" s="3"/>
      <c r="AA1110" s="3"/>
      <c r="AB1110" s="3"/>
      <c r="AC1110" s="3"/>
      <c r="AD1110" s="3"/>
      <c r="AE1110" s="3"/>
      <c r="AF1110" s="3"/>
      <c r="AG1110" s="3"/>
      <c r="AH1110" s="3"/>
      <c r="AI1110" s="3"/>
      <c r="AJ1110" s="3"/>
      <c r="AK1110" s="3"/>
      <c r="AL1110" s="1"/>
      <c r="AM1110" s="1"/>
    </row>
    <row r="1111" spans="12:39">
      <c r="L1111" s="1"/>
      <c r="M1111" s="1"/>
      <c r="N1111" s="1"/>
      <c r="O1111" s="1"/>
      <c r="P1111" s="1"/>
      <c r="Q1111" s="1"/>
      <c r="R1111" s="3"/>
      <c r="S1111" s="3"/>
      <c r="T1111" s="3"/>
      <c r="U1111" s="3"/>
      <c r="V1111" s="3"/>
      <c r="W1111" s="3"/>
      <c r="X1111" s="3"/>
      <c r="Y1111" s="3"/>
      <c r="Z1111" s="3"/>
      <c r="AA1111" s="3"/>
      <c r="AB1111" s="3"/>
      <c r="AC1111" s="3"/>
      <c r="AD1111" s="3"/>
      <c r="AE1111" s="3"/>
      <c r="AF1111" s="3"/>
      <c r="AG1111" s="3"/>
      <c r="AH1111" s="3"/>
      <c r="AI1111" s="3"/>
      <c r="AJ1111" s="3"/>
      <c r="AK1111" s="3"/>
      <c r="AL1111" s="1"/>
      <c r="AM1111" s="1"/>
    </row>
    <row r="1112" spans="12:39">
      <c r="L1112" s="1"/>
      <c r="M1112" s="1"/>
      <c r="N1112" s="1"/>
      <c r="O1112" s="1"/>
      <c r="P1112" s="1"/>
      <c r="Q1112" s="1"/>
      <c r="R1112" s="3"/>
      <c r="S1112" s="3"/>
      <c r="T1112" s="3"/>
      <c r="U1112" s="3"/>
      <c r="V1112" s="3"/>
      <c r="W1112" s="3"/>
      <c r="X1112" s="3"/>
      <c r="Y1112" s="3"/>
      <c r="Z1112" s="3"/>
      <c r="AA1112" s="3"/>
      <c r="AB1112" s="3"/>
      <c r="AC1112" s="3"/>
      <c r="AD1112" s="3"/>
      <c r="AE1112" s="3"/>
      <c r="AF1112" s="3"/>
      <c r="AG1112" s="3"/>
      <c r="AH1112" s="3"/>
      <c r="AI1112" s="3"/>
      <c r="AJ1112" s="3"/>
      <c r="AK1112" s="3"/>
      <c r="AL1112" s="1"/>
      <c r="AM1112" s="1"/>
    </row>
    <row r="1113" spans="12:39">
      <c r="L1113" s="1"/>
      <c r="M1113" s="1"/>
      <c r="N1113" s="1"/>
      <c r="O1113" s="1"/>
      <c r="P1113" s="1"/>
      <c r="Q1113" s="1"/>
      <c r="R1113" s="3"/>
      <c r="S1113" s="3"/>
      <c r="T1113" s="3"/>
      <c r="U1113" s="3"/>
      <c r="V1113" s="3"/>
      <c r="W1113" s="3"/>
      <c r="X1113" s="3"/>
      <c r="Y1113" s="3"/>
      <c r="Z1113" s="3"/>
      <c r="AA1113" s="3"/>
      <c r="AB1113" s="3"/>
      <c r="AC1113" s="3"/>
      <c r="AD1113" s="3"/>
      <c r="AE1113" s="3"/>
      <c r="AF1113" s="3"/>
      <c r="AG1113" s="3"/>
      <c r="AH1113" s="3"/>
      <c r="AI1113" s="3"/>
      <c r="AJ1113" s="3"/>
      <c r="AK1113" s="3"/>
      <c r="AL1113" s="1"/>
      <c r="AM1113" s="1"/>
    </row>
    <row r="1114" spans="12:39">
      <c r="L1114" s="1"/>
      <c r="M1114" s="1"/>
      <c r="N1114" s="1"/>
      <c r="O1114" s="1"/>
      <c r="P1114" s="1"/>
      <c r="Q1114" s="1"/>
      <c r="R1114" s="3"/>
      <c r="S1114" s="3"/>
      <c r="T1114" s="3"/>
      <c r="U1114" s="3"/>
      <c r="V1114" s="3"/>
      <c r="W1114" s="3"/>
      <c r="X1114" s="3"/>
      <c r="Y1114" s="3"/>
      <c r="Z1114" s="3"/>
      <c r="AA1114" s="3"/>
      <c r="AB1114" s="3"/>
      <c r="AC1114" s="3"/>
      <c r="AD1114" s="3"/>
      <c r="AE1114" s="3"/>
      <c r="AF1114" s="3"/>
      <c r="AG1114" s="3"/>
      <c r="AH1114" s="3"/>
      <c r="AI1114" s="3"/>
      <c r="AJ1114" s="3"/>
      <c r="AK1114" s="3"/>
      <c r="AL1114" s="1"/>
      <c r="AM1114" s="1"/>
    </row>
    <row r="1115" spans="12:39">
      <c r="L1115" s="1"/>
      <c r="M1115" s="1"/>
      <c r="N1115" s="1"/>
      <c r="O1115" s="1"/>
      <c r="P1115" s="1"/>
      <c r="Q1115" s="1"/>
      <c r="R1115" s="3"/>
      <c r="S1115" s="3"/>
      <c r="T1115" s="3"/>
      <c r="U1115" s="3"/>
      <c r="V1115" s="3"/>
      <c r="W1115" s="3"/>
      <c r="X1115" s="3"/>
      <c r="Y1115" s="3"/>
      <c r="Z1115" s="3"/>
      <c r="AA1115" s="3"/>
      <c r="AB1115" s="3"/>
      <c r="AC1115" s="3"/>
      <c r="AD1115" s="3"/>
      <c r="AE1115" s="3"/>
      <c r="AF1115" s="3"/>
      <c r="AG1115" s="3"/>
      <c r="AH1115" s="3"/>
      <c r="AI1115" s="3"/>
      <c r="AJ1115" s="3"/>
      <c r="AK1115" s="3"/>
      <c r="AL1115" s="1"/>
      <c r="AM1115" s="1"/>
    </row>
    <row r="1116" spans="12:39">
      <c r="L1116" s="1"/>
      <c r="M1116" s="1"/>
      <c r="N1116" s="1"/>
      <c r="O1116" s="1"/>
      <c r="P1116" s="1"/>
      <c r="Q1116" s="1"/>
      <c r="R1116" s="3"/>
      <c r="S1116" s="3"/>
      <c r="T1116" s="3"/>
      <c r="U1116" s="3"/>
      <c r="V1116" s="3"/>
      <c r="W1116" s="3"/>
      <c r="X1116" s="3"/>
      <c r="Y1116" s="3"/>
      <c r="Z1116" s="3"/>
      <c r="AA1116" s="3"/>
      <c r="AB1116" s="3"/>
      <c r="AC1116" s="3"/>
      <c r="AD1116" s="3"/>
      <c r="AE1116" s="3"/>
      <c r="AF1116" s="3"/>
      <c r="AG1116" s="3"/>
      <c r="AH1116" s="3"/>
      <c r="AI1116" s="3"/>
      <c r="AJ1116" s="3"/>
      <c r="AK1116" s="3"/>
      <c r="AL1116" s="1"/>
      <c r="AM1116" s="1"/>
    </row>
    <row r="1117" spans="12:39">
      <c r="L1117" s="1"/>
      <c r="M1117" s="1"/>
      <c r="N1117" s="1"/>
      <c r="O1117" s="1"/>
      <c r="P1117" s="1"/>
      <c r="Q1117" s="1"/>
      <c r="R1117" s="3"/>
      <c r="S1117" s="3"/>
      <c r="T1117" s="3"/>
      <c r="U1117" s="3"/>
      <c r="V1117" s="3"/>
      <c r="W1117" s="3"/>
      <c r="X1117" s="3"/>
      <c r="Y1117" s="3"/>
      <c r="Z1117" s="3"/>
      <c r="AA1117" s="3"/>
      <c r="AB1117" s="3"/>
      <c r="AC1117" s="3"/>
      <c r="AD1117" s="3"/>
      <c r="AE1117" s="3"/>
      <c r="AF1117" s="3"/>
      <c r="AG1117" s="3"/>
      <c r="AH1117" s="3"/>
      <c r="AI1117" s="3"/>
      <c r="AJ1117" s="3"/>
      <c r="AK1117" s="3"/>
      <c r="AL1117" s="1"/>
      <c r="AM1117" s="1"/>
    </row>
    <row r="1118" spans="12:39">
      <c r="L1118" s="1"/>
      <c r="M1118" s="1"/>
      <c r="N1118" s="1"/>
      <c r="O1118" s="1"/>
      <c r="P1118" s="1"/>
      <c r="Q1118" s="1"/>
      <c r="R1118" s="3"/>
      <c r="S1118" s="3"/>
      <c r="T1118" s="3"/>
      <c r="U1118" s="3"/>
      <c r="V1118" s="3"/>
      <c r="W1118" s="3"/>
      <c r="X1118" s="3"/>
      <c r="Y1118" s="3"/>
      <c r="Z1118" s="3"/>
      <c r="AA1118" s="3"/>
      <c r="AB1118" s="3"/>
      <c r="AC1118" s="3"/>
      <c r="AD1118" s="3"/>
      <c r="AE1118" s="3"/>
      <c r="AF1118" s="3"/>
      <c r="AG1118" s="3"/>
      <c r="AH1118" s="3"/>
      <c r="AI1118" s="3"/>
      <c r="AJ1118" s="3"/>
      <c r="AK1118" s="3"/>
      <c r="AL1118" s="1"/>
      <c r="AM1118" s="1"/>
    </row>
    <row r="1119" spans="12:39">
      <c r="L1119" s="1"/>
      <c r="M1119" s="1"/>
      <c r="N1119" s="1"/>
      <c r="O1119" s="1"/>
      <c r="P1119" s="1"/>
      <c r="Q1119" s="1"/>
      <c r="R1119" s="3"/>
      <c r="S1119" s="3"/>
      <c r="T1119" s="3"/>
      <c r="U1119" s="3"/>
      <c r="V1119" s="3"/>
      <c r="W1119" s="3"/>
      <c r="X1119" s="3"/>
      <c r="Y1119" s="3"/>
      <c r="Z1119" s="3"/>
      <c r="AA1119" s="3"/>
      <c r="AB1119" s="3"/>
      <c r="AC1119" s="3"/>
      <c r="AD1119" s="3"/>
      <c r="AE1119" s="3"/>
      <c r="AF1119" s="3"/>
      <c r="AG1119" s="3"/>
      <c r="AH1119" s="3"/>
      <c r="AI1119" s="3"/>
      <c r="AJ1119" s="3"/>
      <c r="AK1119" s="3"/>
      <c r="AL1119" s="1"/>
      <c r="AM1119" s="1"/>
    </row>
    <row r="1120" spans="12:39">
      <c r="L1120" s="1"/>
      <c r="M1120" s="1"/>
      <c r="N1120" s="1"/>
      <c r="O1120" s="1"/>
      <c r="P1120" s="1"/>
      <c r="Q1120" s="1"/>
      <c r="R1120" s="3"/>
      <c r="S1120" s="3"/>
      <c r="T1120" s="3"/>
      <c r="U1120" s="3"/>
      <c r="V1120" s="3"/>
      <c r="W1120" s="3"/>
      <c r="X1120" s="3"/>
      <c r="Y1120" s="3"/>
      <c r="Z1120" s="3"/>
      <c r="AA1120" s="3"/>
      <c r="AB1120" s="3"/>
      <c r="AC1120" s="3"/>
      <c r="AD1120" s="3"/>
      <c r="AE1120" s="3"/>
      <c r="AF1120" s="3"/>
      <c r="AG1120" s="3"/>
      <c r="AH1120" s="3"/>
      <c r="AI1120" s="3"/>
      <c r="AJ1120" s="3"/>
      <c r="AK1120" s="3"/>
      <c r="AL1120" s="1"/>
      <c r="AM1120" s="1"/>
    </row>
    <row r="1121" spans="12:39">
      <c r="L1121" s="1"/>
      <c r="M1121" s="1"/>
      <c r="N1121" s="1"/>
      <c r="O1121" s="1"/>
      <c r="P1121" s="1"/>
      <c r="Q1121" s="1"/>
      <c r="R1121" s="3"/>
      <c r="S1121" s="3"/>
      <c r="T1121" s="3"/>
      <c r="U1121" s="3"/>
      <c r="V1121" s="3"/>
      <c r="W1121" s="3"/>
      <c r="X1121" s="3"/>
      <c r="Y1121" s="3"/>
      <c r="Z1121" s="3"/>
      <c r="AA1121" s="3"/>
      <c r="AB1121" s="3"/>
      <c r="AC1121" s="3"/>
      <c r="AD1121" s="3"/>
      <c r="AE1121" s="3"/>
      <c r="AF1121" s="3"/>
      <c r="AG1121" s="3"/>
      <c r="AH1121" s="3"/>
      <c r="AI1121" s="3"/>
      <c r="AJ1121" s="3"/>
      <c r="AK1121" s="3"/>
      <c r="AL1121" s="1"/>
      <c r="AM1121" s="1"/>
    </row>
    <row r="1122" spans="12:39">
      <c r="L1122" s="1"/>
      <c r="M1122" s="1"/>
      <c r="N1122" s="1"/>
      <c r="O1122" s="1"/>
      <c r="P1122" s="1"/>
      <c r="Q1122" s="1"/>
      <c r="R1122" s="3"/>
      <c r="S1122" s="3"/>
      <c r="T1122" s="3"/>
      <c r="U1122" s="3"/>
      <c r="V1122" s="3"/>
      <c r="W1122" s="3"/>
      <c r="X1122" s="3"/>
      <c r="Y1122" s="3"/>
      <c r="Z1122" s="3"/>
      <c r="AA1122" s="3"/>
      <c r="AB1122" s="3"/>
      <c r="AC1122" s="3"/>
      <c r="AD1122" s="3"/>
      <c r="AE1122" s="3"/>
      <c r="AF1122" s="3"/>
      <c r="AG1122" s="3"/>
      <c r="AH1122" s="3"/>
      <c r="AI1122" s="3"/>
      <c r="AJ1122" s="3"/>
      <c r="AK1122" s="3"/>
      <c r="AL1122" s="1"/>
      <c r="AM1122" s="1"/>
    </row>
    <row r="1123" spans="12:39">
      <c r="L1123" s="1"/>
      <c r="M1123" s="1"/>
      <c r="N1123" s="1"/>
      <c r="O1123" s="1"/>
      <c r="P1123" s="1"/>
      <c r="Q1123" s="1"/>
      <c r="R1123" s="3"/>
      <c r="S1123" s="3"/>
      <c r="T1123" s="3"/>
      <c r="U1123" s="3"/>
      <c r="V1123" s="3"/>
      <c r="W1123" s="3"/>
      <c r="X1123" s="3"/>
      <c r="Y1123" s="3"/>
      <c r="Z1123" s="3"/>
      <c r="AA1123" s="3"/>
      <c r="AB1123" s="3"/>
      <c r="AC1123" s="3"/>
      <c r="AD1123" s="3"/>
      <c r="AE1123" s="3"/>
      <c r="AF1123" s="3"/>
      <c r="AG1123" s="3"/>
      <c r="AH1123" s="3"/>
      <c r="AI1123" s="3"/>
      <c r="AJ1123" s="3"/>
      <c r="AK1123" s="3"/>
      <c r="AL1123" s="1"/>
      <c r="AM1123" s="1"/>
    </row>
    <row r="1124" spans="12:39">
      <c r="L1124" s="1"/>
      <c r="M1124" s="1"/>
      <c r="N1124" s="1"/>
      <c r="O1124" s="1"/>
      <c r="P1124" s="1"/>
      <c r="Q1124" s="1"/>
      <c r="R1124" s="3"/>
      <c r="S1124" s="3"/>
      <c r="T1124" s="3"/>
      <c r="U1124" s="3"/>
      <c r="V1124" s="3"/>
      <c r="W1124" s="3"/>
      <c r="X1124" s="3"/>
      <c r="Y1124" s="3"/>
      <c r="Z1124" s="3"/>
      <c r="AA1124" s="3"/>
      <c r="AB1124" s="3"/>
      <c r="AC1124" s="3"/>
      <c r="AD1124" s="3"/>
      <c r="AE1124" s="3"/>
      <c r="AF1124" s="3"/>
      <c r="AG1124" s="3"/>
      <c r="AH1124" s="3"/>
      <c r="AI1124" s="3"/>
      <c r="AJ1124" s="3"/>
      <c r="AK1124" s="3"/>
      <c r="AL1124" s="1"/>
      <c r="AM1124" s="1"/>
    </row>
    <row r="1125" spans="12:39">
      <c r="L1125" s="1"/>
      <c r="M1125" s="1"/>
      <c r="N1125" s="1"/>
      <c r="O1125" s="1"/>
      <c r="P1125" s="1"/>
      <c r="Q1125" s="1"/>
      <c r="R1125" s="3"/>
      <c r="S1125" s="3"/>
      <c r="T1125" s="3"/>
      <c r="U1125" s="3"/>
      <c r="V1125" s="3"/>
      <c r="W1125" s="3"/>
      <c r="X1125" s="3"/>
      <c r="Y1125" s="3"/>
      <c r="Z1125" s="3"/>
      <c r="AA1125" s="3"/>
      <c r="AB1125" s="3"/>
      <c r="AC1125" s="3"/>
      <c r="AD1125" s="3"/>
      <c r="AE1125" s="3"/>
      <c r="AF1125" s="3"/>
      <c r="AG1125" s="3"/>
      <c r="AH1125" s="3"/>
      <c r="AI1125" s="3"/>
      <c r="AJ1125" s="3"/>
      <c r="AK1125" s="3"/>
      <c r="AL1125" s="1"/>
      <c r="AM1125" s="1"/>
    </row>
    <row r="1126" spans="12:39">
      <c r="L1126" s="1"/>
      <c r="M1126" s="1"/>
      <c r="N1126" s="1"/>
      <c r="O1126" s="1"/>
      <c r="P1126" s="1"/>
      <c r="Q1126" s="1"/>
      <c r="R1126" s="3"/>
      <c r="S1126" s="3"/>
      <c r="T1126" s="3"/>
      <c r="U1126" s="3"/>
      <c r="V1126" s="3"/>
      <c r="W1126" s="3"/>
      <c r="X1126" s="3"/>
      <c r="Y1126" s="3"/>
      <c r="Z1126" s="3"/>
      <c r="AA1126" s="3"/>
      <c r="AB1126" s="3"/>
      <c r="AC1126" s="3"/>
      <c r="AD1126" s="3"/>
      <c r="AE1126" s="3"/>
      <c r="AF1126" s="3"/>
      <c r="AG1126" s="3"/>
      <c r="AH1126" s="3"/>
      <c r="AI1126" s="3"/>
      <c r="AJ1126" s="3"/>
      <c r="AK1126" s="3"/>
      <c r="AL1126" s="1"/>
      <c r="AM1126" s="1"/>
    </row>
    <row r="1127" spans="12:39">
      <c r="L1127" s="1"/>
      <c r="M1127" s="1"/>
      <c r="N1127" s="1"/>
      <c r="O1127" s="1"/>
      <c r="P1127" s="1"/>
      <c r="Q1127" s="1"/>
      <c r="R1127" s="3"/>
      <c r="S1127" s="3"/>
      <c r="T1127" s="3"/>
      <c r="U1127" s="3"/>
      <c r="V1127" s="3"/>
      <c r="W1127" s="3"/>
      <c r="X1127" s="3"/>
      <c r="Y1127" s="3"/>
      <c r="Z1127" s="3"/>
      <c r="AA1127" s="3"/>
      <c r="AB1127" s="3"/>
      <c r="AC1127" s="3"/>
      <c r="AD1127" s="3"/>
      <c r="AE1127" s="3"/>
      <c r="AF1127" s="3"/>
      <c r="AG1127" s="3"/>
      <c r="AH1127" s="3"/>
      <c r="AI1127" s="3"/>
      <c r="AJ1127" s="3"/>
      <c r="AK1127" s="3"/>
      <c r="AL1127" s="1"/>
      <c r="AM1127" s="1"/>
    </row>
    <row r="1128" spans="12:39">
      <c r="L1128" s="1"/>
      <c r="M1128" s="1"/>
      <c r="N1128" s="1"/>
      <c r="O1128" s="1"/>
      <c r="P1128" s="1"/>
      <c r="Q1128" s="1"/>
      <c r="R1128" s="3"/>
      <c r="S1128" s="3"/>
      <c r="T1128" s="3"/>
      <c r="U1128" s="3"/>
      <c r="V1128" s="3"/>
      <c r="W1128" s="3"/>
      <c r="X1128" s="3"/>
      <c r="Y1128" s="3"/>
      <c r="Z1128" s="3"/>
      <c r="AA1128" s="3"/>
      <c r="AB1128" s="3"/>
      <c r="AC1128" s="3"/>
      <c r="AD1128" s="3"/>
      <c r="AE1128" s="3"/>
      <c r="AF1128" s="3"/>
      <c r="AG1128" s="3"/>
      <c r="AH1128" s="3"/>
      <c r="AI1128" s="3"/>
      <c r="AJ1128" s="3"/>
      <c r="AK1128" s="3"/>
      <c r="AL1128" s="1"/>
      <c r="AM1128" s="1"/>
    </row>
    <row r="1129" spans="12:39">
      <c r="L1129" s="1"/>
      <c r="M1129" s="1"/>
      <c r="N1129" s="1"/>
      <c r="O1129" s="1"/>
      <c r="P1129" s="1"/>
      <c r="Q1129" s="1"/>
      <c r="R1129" s="3"/>
      <c r="S1129" s="3"/>
      <c r="T1129" s="3"/>
      <c r="U1129" s="3"/>
      <c r="V1129" s="3"/>
      <c r="W1129" s="3"/>
      <c r="X1129" s="3"/>
      <c r="Y1129" s="3"/>
      <c r="Z1129" s="3"/>
      <c r="AA1129" s="3"/>
      <c r="AB1129" s="3"/>
      <c r="AC1129" s="3"/>
      <c r="AD1129" s="3"/>
      <c r="AE1129" s="3"/>
      <c r="AF1129" s="3"/>
      <c r="AG1129" s="3"/>
      <c r="AH1129" s="3"/>
      <c r="AI1129" s="3"/>
      <c r="AJ1129" s="3"/>
      <c r="AK1129" s="3"/>
      <c r="AL1129" s="1"/>
      <c r="AM1129" s="1"/>
    </row>
    <row r="1130" spans="12:39">
      <c r="L1130" s="1"/>
      <c r="M1130" s="1"/>
      <c r="N1130" s="1"/>
      <c r="O1130" s="1"/>
      <c r="P1130" s="1"/>
      <c r="Q1130" s="1"/>
      <c r="R1130" s="3"/>
      <c r="S1130" s="3"/>
      <c r="T1130" s="3"/>
      <c r="U1130" s="3"/>
      <c r="V1130" s="3"/>
      <c r="W1130" s="3"/>
      <c r="X1130" s="3"/>
      <c r="Y1130" s="3"/>
      <c r="Z1130" s="3"/>
      <c r="AA1130" s="3"/>
      <c r="AB1130" s="3"/>
      <c r="AC1130" s="3"/>
      <c r="AD1130" s="3"/>
      <c r="AE1130" s="3"/>
      <c r="AF1130" s="3"/>
      <c r="AG1130" s="3"/>
      <c r="AH1130" s="3"/>
      <c r="AI1130" s="3"/>
      <c r="AJ1130" s="3"/>
      <c r="AK1130" s="3"/>
      <c r="AL1130" s="1"/>
      <c r="AM1130" s="1"/>
    </row>
    <row r="1131" spans="12:39">
      <c r="L1131" s="1"/>
      <c r="M1131" s="1"/>
      <c r="N1131" s="1"/>
      <c r="O1131" s="1"/>
      <c r="P1131" s="1"/>
      <c r="Q1131" s="1"/>
      <c r="R1131" s="3"/>
      <c r="S1131" s="3"/>
      <c r="T1131" s="3"/>
      <c r="U1131" s="3"/>
      <c r="V1131" s="3"/>
      <c r="W1131" s="3"/>
      <c r="X1131" s="3"/>
      <c r="Y1131" s="3"/>
      <c r="Z1131" s="3"/>
      <c r="AA1131" s="3"/>
      <c r="AB1131" s="3"/>
      <c r="AC1131" s="3"/>
      <c r="AD1131" s="3"/>
      <c r="AE1131" s="3"/>
      <c r="AF1131" s="3"/>
      <c r="AG1131" s="3"/>
      <c r="AH1131" s="3"/>
      <c r="AI1131" s="3"/>
      <c r="AJ1131" s="3"/>
      <c r="AK1131" s="3"/>
      <c r="AL1131" s="1"/>
      <c r="AM1131" s="1"/>
    </row>
    <row r="1132" spans="12:39">
      <c r="L1132" s="1"/>
      <c r="M1132" s="1"/>
      <c r="N1132" s="1"/>
      <c r="O1132" s="1"/>
      <c r="P1132" s="1"/>
      <c r="Q1132" s="1"/>
      <c r="R1132" s="3"/>
      <c r="S1132" s="3"/>
      <c r="T1132" s="3"/>
      <c r="U1132" s="3"/>
      <c r="V1132" s="3"/>
      <c r="W1132" s="3"/>
      <c r="X1132" s="3"/>
      <c r="Y1132" s="3"/>
      <c r="Z1132" s="3"/>
      <c r="AA1132" s="3"/>
      <c r="AB1132" s="3"/>
      <c r="AC1132" s="3"/>
      <c r="AD1132" s="3"/>
      <c r="AE1132" s="3"/>
      <c r="AF1132" s="3"/>
      <c r="AG1132" s="3"/>
      <c r="AH1132" s="3"/>
      <c r="AI1132" s="3"/>
      <c r="AJ1132" s="3"/>
      <c r="AK1132" s="3"/>
      <c r="AL1132" s="1"/>
      <c r="AM1132" s="1"/>
    </row>
    <row r="1133" spans="12:39">
      <c r="L1133" s="1"/>
      <c r="M1133" s="1"/>
      <c r="N1133" s="1"/>
      <c r="O1133" s="1"/>
      <c r="P1133" s="1"/>
      <c r="Q1133" s="1"/>
      <c r="R1133" s="3"/>
      <c r="S1133" s="3"/>
      <c r="T1133" s="3"/>
      <c r="U1133" s="3"/>
      <c r="V1133" s="3"/>
      <c r="W1133" s="3"/>
      <c r="X1133" s="3"/>
      <c r="Y1133" s="3"/>
      <c r="Z1133" s="3"/>
      <c r="AA1133" s="3"/>
      <c r="AB1133" s="3"/>
      <c r="AC1133" s="3"/>
      <c r="AD1133" s="3"/>
      <c r="AE1133" s="3"/>
      <c r="AF1133" s="3"/>
      <c r="AG1133" s="3"/>
      <c r="AH1133" s="3"/>
      <c r="AI1133" s="3"/>
      <c r="AJ1133" s="3"/>
      <c r="AK1133" s="3"/>
      <c r="AL1133" s="1"/>
      <c r="AM1133" s="1"/>
    </row>
    <row r="1134" spans="12:39">
      <c r="L1134" s="1"/>
      <c r="M1134" s="1"/>
      <c r="N1134" s="1"/>
      <c r="O1134" s="1"/>
      <c r="P1134" s="1"/>
      <c r="Q1134" s="1"/>
      <c r="R1134" s="3"/>
      <c r="S1134" s="3"/>
      <c r="T1134" s="3"/>
      <c r="U1134" s="3"/>
      <c r="V1134" s="3"/>
      <c r="W1134" s="3"/>
      <c r="X1134" s="3"/>
      <c r="Y1134" s="3"/>
      <c r="Z1134" s="3"/>
      <c r="AA1134" s="3"/>
      <c r="AB1134" s="3"/>
      <c r="AC1134" s="3"/>
      <c r="AD1134" s="3"/>
      <c r="AE1134" s="3"/>
      <c r="AF1134" s="3"/>
      <c r="AG1134" s="3"/>
      <c r="AH1134" s="3"/>
      <c r="AI1134" s="3"/>
      <c r="AJ1134" s="3"/>
      <c r="AK1134" s="3"/>
      <c r="AL1134" s="1"/>
      <c r="AM1134" s="1"/>
    </row>
    <row r="1135" spans="12:39">
      <c r="L1135" s="1"/>
      <c r="M1135" s="1"/>
      <c r="N1135" s="1"/>
      <c r="O1135" s="1"/>
      <c r="P1135" s="1"/>
      <c r="Q1135" s="1"/>
      <c r="R1135" s="3"/>
      <c r="S1135" s="3"/>
      <c r="T1135" s="3"/>
      <c r="U1135" s="3"/>
      <c r="V1135" s="3"/>
      <c r="W1135" s="3"/>
      <c r="X1135" s="3"/>
      <c r="Y1135" s="3"/>
      <c r="Z1135" s="3"/>
      <c r="AA1135" s="3"/>
      <c r="AB1135" s="3"/>
      <c r="AC1135" s="3"/>
      <c r="AD1135" s="3"/>
      <c r="AE1135" s="3"/>
      <c r="AF1135" s="3"/>
      <c r="AG1135" s="3"/>
      <c r="AH1135" s="3"/>
      <c r="AI1135" s="3"/>
      <c r="AJ1135" s="3"/>
      <c r="AK1135" s="3"/>
      <c r="AL1135" s="1"/>
      <c r="AM1135" s="1"/>
    </row>
    <row r="1136" spans="12:39">
      <c r="L1136" s="1"/>
      <c r="M1136" s="1"/>
      <c r="N1136" s="1"/>
      <c r="O1136" s="1"/>
      <c r="P1136" s="1"/>
      <c r="Q1136" s="1"/>
      <c r="R1136" s="3"/>
      <c r="S1136" s="3"/>
      <c r="T1136" s="3"/>
      <c r="U1136" s="3"/>
      <c r="V1136" s="3"/>
      <c r="W1136" s="3"/>
      <c r="X1136" s="3"/>
      <c r="Y1136" s="3"/>
      <c r="Z1136" s="3"/>
      <c r="AA1136" s="3"/>
      <c r="AB1136" s="3"/>
      <c r="AC1136" s="3"/>
      <c r="AD1136" s="3"/>
      <c r="AE1136" s="3"/>
      <c r="AF1136" s="3"/>
      <c r="AG1136" s="3"/>
      <c r="AH1136" s="3"/>
      <c r="AI1136" s="3"/>
      <c r="AJ1136" s="3"/>
      <c r="AK1136" s="3"/>
      <c r="AL1136" s="1"/>
      <c r="AM1136" s="1"/>
    </row>
    <row r="1137" spans="12:39">
      <c r="L1137" s="1"/>
      <c r="M1137" s="1"/>
      <c r="N1137" s="1"/>
      <c r="O1137" s="1"/>
      <c r="P1137" s="1"/>
      <c r="Q1137" s="1"/>
      <c r="R1137" s="3"/>
      <c r="S1137" s="3"/>
      <c r="T1137" s="3"/>
      <c r="U1137" s="3"/>
      <c r="V1137" s="3"/>
      <c r="W1137" s="3"/>
      <c r="X1137" s="3"/>
      <c r="Y1137" s="3"/>
      <c r="Z1137" s="3"/>
      <c r="AA1137" s="3"/>
      <c r="AB1137" s="3"/>
      <c r="AC1137" s="3"/>
      <c r="AD1137" s="3"/>
      <c r="AE1137" s="3"/>
      <c r="AF1137" s="3"/>
      <c r="AG1137" s="3"/>
      <c r="AH1137" s="3"/>
      <c r="AI1137" s="3"/>
      <c r="AJ1137" s="3"/>
      <c r="AK1137" s="3"/>
      <c r="AL1137" s="1"/>
      <c r="AM1137" s="1"/>
    </row>
    <row r="1138" spans="12:39">
      <c r="L1138" s="1"/>
      <c r="M1138" s="1"/>
      <c r="N1138" s="1"/>
      <c r="O1138" s="1"/>
      <c r="P1138" s="1"/>
      <c r="Q1138" s="1"/>
      <c r="R1138" s="3"/>
      <c r="S1138" s="3"/>
      <c r="T1138" s="3"/>
      <c r="U1138" s="3"/>
      <c r="V1138" s="3"/>
      <c r="W1138" s="3"/>
      <c r="X1138" s="3"/>
      <c r="Y1138" s="3"/>
      <c r="Z1138" s="3"/>
      <c r="AA1138" s="3"/>
      <c r="AB1138" s="3"/>
      <c r="AC1138" s="3"/>
      <c r="AD1138" s="3"/>
      <c r="AE1138" s="3"/>
      <c r="AF1138" s="3"/>
      <c r="AG1138" s="3"/>
      <c r="AH1138" s="3"/>
      <c r="AI1138" s="3"/>
      <c r="AJ1138" s="3"/>
      <c r="AK1138" s="3"/>
      <c r="AL1138" s="1"/>
      <c r="AM1138" s="1"/>
    </row>
    <row r="1139" spans="12:39">
      <c r="L1139" s="1"/>
      <c r="M1139" s="1"/>
      <c r="N1139" s="1"/>
      <c r="O1139" s="1"/>
      <c r="P1139" s="1"/>
      <c r="Q1139" s="1"/>
      <c r="R1139" s="3"/>
      <c r="S1139" s="3"/>
      <c r="T1139" s="3"/>
      <c r="U1139" s="3"/>
      <c r="V1139" s="3"/>
      <c r="W1139" s="3"/>
      <c r="X1139" s="3"/>
      <c r="Y1139" s="3"/>
      <c r="Z1139" s="3"/>
      <c r="AA1139" s="3"/>
      <c r="AB1139" s="3"/>
      <c r="AC1139" s="3"/>
      <c r="AD1139" s="3"/>
      <c r="AE1139" s="3"/>
      <c r="AF1139" s="3"/>
      <c r="AG1139" s="3"/>
      <c r="AH1139" s="3"/>
      <c r="AI1139" s="3"/>
      <c r="AJ1139" s="3"/>
      <c r="AK1139" s="3"/>
      <c r="AL1139" s="1"/>
      <c r="AM1139" s="1"/>
    </row>
    <row r="1140" spans="12:39">
      <c r="L1140" s="1"/>
      <c r="M1140" s="1"/>
      <c r="N1140" s="1"/>
      <c r="O1140" s="1"/>
      <c r="P1140" s="1"/>
      <c r="Q1140" s="1"/>
      <c r="R1140" s="3"/>
      <c r="S1140" s="3"/>
      <c r="T1140" s="3"/>
      <c r="U1140" s="3"/>
      <c r="V1140" s="3"/>
      <c r="W1140" s="3"/>
      <c r="X1140" s="3"/>
      <c r="Y1140" s="3"/>
      <c r="Z1140" s="3"/>
      <c r="AA1140" s="3"/>
      <c r="AB1140" s="3"/>
      <c r="AC1140" s="3"/>
      <c r="AD1140" s="3"/>
      <c r="AE1140" s="3"/>
      <c r="AF1140" s="3"/>
      <c r="AG1140" s="3"/>
      <c r="AH1140" s="3"/>
      <c r="AI1140" s="3"/>
      <c r="AJ1140" s="3"/>
      <c r="AK1140" s="3"/>
      <c r="AL1140" s="1"/>
      <c r="AM1140" s="1"/>
    </row>
    <row r="1141" spans="12:39">
      <c r="L1141" s="1"/>
      <c r="M1141" s="1"/>
      <c r="N1141" s="1"/>
      <c r="O1141" s="1"/>
      <c r="P1141" s="1"/>
      <c r="Q1141" s="1"/>
      <c r="R1141" s="3"/>
      <c r="S1141" s="3"/>
      <c r="T1141" s="3"/>
      <c r="U1141" s="3"/>
      <c r="V1141" s="3"/>
      <c r="W1141" s="3"/>
      <c r="X1141" s="3"/>
      <c r="Y1141" s="3"/>
      <c r="Z1141" s="3"/>
      <c r="AA1141" s="3"/>
      <c r="AB1141" s="3"/>
      <c r="AC1141" s="3"/>
      <c r="AD1141" s="3"/>
      <c r="AE1141" s="3"/>
      <c r="AF1141" s="3"/>
      <c r="AG1141" s="3"/>
      <c r="AH1141" s="3"/>
      <c r="AI1141" s="3"/>
      <c r="AJ1141" s="3"/>
      <c r="AK1141" s="3"/>
      <c r="AL1141" s="1"/>
      <c r="AM1141" s="1"/>
    </row>
    <row r="1142" spans="12:39">
      <c r="L1142" s="1"/>
      <c r="M1142" s="1"/>
      <c r="N1142" s="1"/>
      <c r="O1142" s="1"/>
      <c r="P1142" s="1"/>
      <c r="Q1142" s="1"/>
      <c r="R1142" s="3"/>
      <c r="S1142" s="3"/>
      <c r="T1142" s="3"/>
      <c r="U1142" s="3"/>
      <c r="V1142" s="3"/>
      <c r="W1142" s="3"/>
      <c r="X1142" s="3"/>
      <c r="Y1142" s="3"/>
      <c r="Z1142" s="3"/>
      <c r="AA1142" s="3"/>
      <c r="AB1142" s="3"/>
      <c r="AC1142" s="3"/>
      <c r="AD1142" s="3"/>
      <c r="AE1142" s="3"/>
      <c r="AF1142" s="3"/>
      <c r="AG1142" s="3"/>
      <c r="AH1142" s="3"/>
      <c r="AI1142" s="3"/>
      <c r="AJ1142" s="3"/>
      <c r="AK1142" s="3"/>
      <c r="AL1142" s="1"/>
      <c r="AM1142" s="1"/>
    </row>
    <row r="1143" spans="12:39">
      <c r="L1143" s="1"/>
      <c r="M1143" s="1"/>
      <c r="N1143" s="1"/>
      <c r="O1143" s="1"/>
      <c r="P1143" s="1"/>
      <c r="Q1143" s="1"/>
      <c r="R1143" s="3"/>
      <c r="S1143" s="3"/>
      <c r="T1143" s="3"/>
      <c r="U1143" s="3"/>
      <c r="V1143" s="3"/>
      <c r="W1143" s="3"/>
      <c r="X1143" s="3"/>
      <c r="Y1143" s="3"/>
      <c r="Z1143" s="3"/>
      <c r="AA1143" s="3"/>
      <c r="AB1143" s="3"/>
      <c r="AC1143" s="3"/>
      <c r="AD1143" s="3"/>
      <c r="AE1143" s="3"/>
      <c r="AF1143" s="3"/>
      <c r="AG1143" s="3"/>
      <c r="AH1143" s="3"/>
      <c r="AI1143" s="3"/>
      <c r="AJ1143" s="3"/>
      <c r="AK1143" s="3"/>
      <c r="AL1143" s="1"/>
      <c r="AM1143" s="1"/>
    </row>
    <row r="1144" spans="12:39">
      <c r="L1144" s="1"/>
      <c r="M1144" s="1"/>
      <c r="N1144" s="1"/>
      <c r="O1144" s="1"/>
      <c r="P1144" s="1"/>
      <c r="Q1144" s="1"/>
      <c r="R1144" s="3"/>
      <c r="S1144" s="3"/>
      <c r="T1144" s="3"/>
      <c r="U1144" s="3"/>
      <c r="V1144" s="3"/>
      <c r="W1144" s="3"/>
      <c r="X1144" s="3"/>
      <c r="Y1144" s="3"/>
      <c r="Z1144" s="3"/>
      <c r="AA1144" s="3"/>
      <c r="AB1144" s="3"/>
      <c r="AC1144" s="3"/>
      <c r="AD1144" s="3"/>
      <c r="AE1144" s="3"/>
      <c r="AF1144" s="3"/>
      <c r="AG1144" s="3"/>
      <c r="AH1144" s="3"/>
      <c r="AI1144" s="3"/>
      <c r="AJ1144" s="3"/>
      <c r="AK1144" s="3"/>
      <c r="AL1144" s="1"/>
      <c r="AM1144" s="1"/>
    </row>
    <row r="1145" spans="12:39">
      <c r="L1145" s="1"/>
      <c r="M1145" s="1"/>
      <c r="N1145" s="1"/>
      <c r="O1145" s="1"/>
      <c r="P1145" s="1"/>
      <c r="Q1145" s="1"/>
      <c r="R1145" s="3"/>
      <c r="S1145" s="3"/>
      <c r="T1145" s="3"/>
      <c r="U1145" s="3"/>
      <c r="V1145" s="3"/>
      <c r="W1145" s="3"/>
      <c r="X1145" s="3"/>
      <c r="Y1145" s="3"/>
      <c r="Z1145" s="3"/>
      <c r="AA1145" s="3"/>
      <c r="AB1145" s="3"/>
      <c r="AC1145" s="3"/>
      <c r="AD1145" s="3"/>
      <c r="AE1145" s="3"/>
      <c r="AF1145" s="3"/>
      <c r="AG1145" s="3"/>
      <c r="AH1145" s="3"/>
      <c r="AI1145" s="3"/>
      <c r="AJ1145" s="3"/>
      <c r="AK1145" s="3"/>
      <c r="AL1145" s="1"/>
      <c r="AM1145" s="1"/>
    </row>
    <row r="1146" spans="12:39">
      <c r="L1146" s="1"/>
      <c r="M1146" s="1"/>
      <c r="N1146" s="1"/>
      <c r="O1146" s="1"/>
      <c r="P1146" s="1"/>
      <c r="Q1146" s="1"/>
      <c r="R1146" s="3"/>
      <c r="S1146" s="3"/>
      <c r="T1146" s="3"/>
      <c r="U1146" s="3"/>
      <c r="V1146" s="3"/>
      <c r="W1146" s="3"/>
      <c r="X1146" s="3"/>
      <c r="Y1146" s="3"/>
      <c r="Z1146" s="3"/>
      <c r="AA1146" s="3"/>
      <c r="AB1146" s="3"/>
      <c r="AC1146" s="3"/>
      <c r="AD1146" s="3"/>
      <c r="AE1146" s="3"/>
      <c r="AF1146" s="3"/>
      <c r="AG1146" s="3"/>
      <c r="AH1146" s="3"/>
      <c r="AI1146" s="3"/>
      <c r="AJ1146" s="3"/>
      <c r="AK1146" s="3"/>
      <c r="AL1146" s="1"/>
      <c r="AM1146" s="1"/>
    </row>
    <row r="1147" spans="12:39">
      <c r="L1147" s="1"/>
      <c r="M1147" s="1"/>
      <c r="N1147" s="1"/>
      <c r="O1147" s="1"/>
      <c r="P1147" s="1"/>
      <c r="Q1147" s="1"/>
      <c r="R1147" s="3"/>
      <c r="S1147" s="3"/>
      <c r="T1147" s="3"/>
      <c r="U1147" s="3"/>
      <c r="V1147" s="3"/>
      <c r="W1147" s="3"/>
      <c r="X1147" s="3"/>
      <c r="Y1147" s="3"/>
      <c r="Z1147" s="3"/>
      <c r="AA1147" s="3"/>
      <c r="AB1147" s="3"/>
      <c r="AC1147" s="3"/>
      <c r="AD1147" s="3"/>
      <c r="AE1147" s="3"/>
      <c r="AF1147" s="3"/>
      <c r="AG1147" s="3"/>
      <c r="AH1147" s="3"/>
      <c r="AI1147" s="3"/>
      <c r="AJ1147" s="3"/>
      <c r="AK1147" s="3"/>
      <c r="AL1147" s="1"/>
      <c r="AM1147" s="1"/>
    </row>
    <row r="1148" spans="12:39">
      <c r="L1148" s="1"/>
      <c r="M1148" s="1"/>
      <c r="N1148" s="1"/>
      <c r="O1148" s="1"/>
      <c r="P1148" s="1"/>
      <c r="Q1148" s="1"/>
      <c r="R1148" s="3"/>
      <c r="S1148" s="3"/>
      <c r="T1148" s="3"/>
      <c r="U1148" s="3"/>
      <c r="V1148" s="3"/>
      <c r="W1148" s="3"/>
      <c r="X1148" s="3"/>
      <c r="Y1148" s="3"/>
      <c r="Z1148" s="3"/>
      <c r="AA1148" s="3"/>
      <c r="AB1148" s="3"/>
      <c r="AC1148" s="3"/>
      <c r="AD1148" s="3"/>
      <c r="AE1148" s="3"/>
      <c r="AF1148" s="3"/>
      <c r="AG1148" s="3"/>
      <c r="AH1148" s="3"/>
      <c r="AI1148" s="3"/>
      <c r="AJ1148" s="3"/>
      <c r="AK1148" s="3"/>
      <c r="AL1148" s="1"/>
      <c r="AM1148" s="1"/>
    </row>
    <row r="1149" spans="12:39">
      <c r="L1149" s="1"/>
      <c r="M1149" s="1"/>
      <c r="N1149" s="1"/>
      <c r="O1149" s="1"/>
      <c r="P1149" s="1"/>
      <c r="Q1149" s="1"/>
      <c r="R1149" s="3"/>
      <c r="S1149" s="3"/>
      <c r="T1149" s="3"/>
      <c r="U1149" s="3"/>
      <c r="V1149" s="3"/>
      <c r="W1149" s="3"/>
      <c r="X1149" s="3"/>
      <c r="Y1149" s="3"/>
      <c r="Z1149" s="3"/>
      <c r="AA1149" s="3"/>
      <c r="AB1149" s="3"/>
      <c r="AC1149" s="3"/>
      <c r="AD1149" s="3"/>
      <c r="AE1149" s="3"/>
      <c r="AF1149" s="3"/>
      <c r="AG1149" s="3"/>
      <c r="AH1149" s="3"/>
      <c r="AI1149" s="3"/>
      <c r="AJ1149" s="3"/>
      <c r="AK1149" s="3"/>
      <c r="AL1149" s="1"/>
      <c r="AM1149" s="1"/>
    </row>
    <row r="1150" spans="12:39">
      <c r="L1150" s="1"/>
      <c r="M1150" s="1"/>
      <c r="N1150" s="1"/>
      <c r="O1150" s="1"/>
      <c r="P1150" s="1"/>
      <c r="Q1150" s="1"/>
      <c r="R1150" s="3"/>
      <c r="S1150" s="3"/>
      <c r="T1150" s="3"/>
      <c r="U1150" s="3"/>
      <c r="V1150" s="3"/>
      <c r="W1150" s="3"/>
      <c r="X1150" s="3"/>
      <c r="Y1150" s="3"/>
      <c r="Z1150" s="3"/>
      <c r="AA1150" s="3"/>
      <c r="AB1150" s="3"/>
      <c r="AC1150" s="3"/>
      <c r="AD1150" s="3"/>
      <c r="AE1150" s="3"/>
      <c r="AF1150" s="3"/>
      <c r="AG1150" s="3"/>
      <c r="AH1150" s="3"/>
      <c r="AI1150" s="3"/>
      <c r="AJ1150" s="3"/>
      <c r="AK1150" s="3"/>
      <c r="AL1150" s="1"/>
      <c r="AM1150" s="1"/>
    </row>
    <row r="1151" spans="12:39">
      <c r="L1151" s="1"/>
      <c r="M1151" s="1"/>
      <c r="N1151" s="1"/>
      <c r="O1151" s="1"/>
      <c r="P1151" s="1"/>
      <c r="Q1151" s="1"/>
      <c r="R1151" s="3"/>
      <c r="S1151" s="3"/>
      <c r="T1151" s="3"/>
      <c r="U1151" s="3"/>
      <c r="V1151" s="3"/>
      <c r="W1151" s="3"/>
      <c r="X1151" s="3"/>
      <c r="Y1151" s="3"/>
      <c r="Z1151" s="3"/>
      <c r="AA1151" s="3"/>
      <c r="AB1151" s="3"/>
      <c r="AC1151" s="3"/>
      <c r="AD1151" s="3"/>
      <c r="AE1151" s="3"/>
      <c r="AF1151" s="3"/>
      <c r="AG1151" s="3"/>
      <c r="AH1151" s="3"/>
      <c r="AI1151" s="3"/>
      <c r="AJ1151" s="3"/>
      <c r="AK1151" s="3"/>
      <c r="AL1151" s="1"/>
      <c r="AM1151" s="1"/>
    </row>
    <row r="1152" spans="12:39">
      <c r="L1152" s="1"/>
      <c r="M1152" s="1"/>
      <c r="N1152" s="1"/>
      <c r="O1152" s="1"/>
      <c r="P1152" s="1"/>
      <c r="Q1152" s="1"/>
      <c r="R1152" s="3"/>
      <c r="S1152" s="3"/>
      <c r="T1152" s="3"/>
      <c r="U1152" s="3"/>
      <c r="V1152" s="3"/>
      <c r="W1152" s="3"/>
      <c r="X1152" s="3"/>
      <c r="Y1152" s="3"/>
      <c r="Z1152" s="3"/>
      <c r="AA1152" s="3"/>
      <c r="AB1152" s="3"/>
      <c r="AC1152" s="3"/>
      <c r="AD1152" s="3"/>
      <c r="AE1152" s="3"/>
      <c r="AF1152" s="3"/>
      <c r="AG1152" s="3"/>
      <c r="AH1152" s="3"/>
      <c r="AI1152" s="3"/>
      <c r="AJ1152" s="3"/>
      <c r="AK1152" s="3"/>
      <c r="AL1152" s="1"/>
      <c r="AM1152" s="1"/>
    </row>
    <row r="1153" spans="12:39">
      <c r="L1153" s="1"/>
      <c r="M1153" s="1"/>
      <c r="N1153" s="1"/>
      <c r="O1153" s="1"/>
      <c r="P1153" s="1"/>
      <c r="Q1153" s="1"/>
      <c r="R1153" s="3"/>
      <c r="S1153" s="3"/>
      <c r="T1153" s="3"/>
      <c r="U1153" s="3"/>
      <c r="V1153" s="3"/>
      <c r="W1153" s="3"/>
      <c r="X1153" s="3"/>
      <c r="Y1153" s="3"/>
      <c r="Z1153" s="3"/>
      <c r="AA1153" s="3"/>
      <c r="AB1153" s="3"/>
      <c r="AC1153" s="3"/>
      <c r="AD1153" s="3"/>
      <c r="AE1153" s="3"/>
      <c r="AF1153" s="3"/>
      <c r="AG1153" s="3"/>
      <c r="AH1153" s="3"/>
      <c r="AI1153" s="3"/>
      <c r="AJ1153" s="3"/>
      <c r="AK1153" s="3"/>
      <c r="AL1153" s="1"/>
      <c r="AM1153" s="1"/>
    </row>
    <row r="1154" spans="12:39">
      <c r="L1154" s="1"/>
      <c r="M1154" s="1"/>
      <c r="N1154" s="1"/>
      <c r="O1154" s="1"/>
      <c r="P1154" s="1"/>
      <c r="Q1154" s="1"/>
      <c r="R1154" s="3"/>
      <c r="S1154" s="3"/>
      <c r="T1154" s="3"/>
      <c r="U1154" s="3"/>
      <c r="V1154" s="3"/>
      <c r="W1154" s="3"/>
      <c r="X1154" s="3"/>
      <c r="Y1154" s="3"/>
      <c r="Z1154" s="3"/>
      <c r="AA1154" s="3"/>
      <c r="AB1154" s="3"/>
      <c r="AC1154" s="3"/>
      <c r="AD1154" s="3"/>
      <c r="AE1154" s="3"/>
      <c r="AF1154" s="3"/>
      <c r="AG1154" s="3"/>
      <c r="AH1154" s="3"/>
      <c r="AI1154" s="3"/>
      <c r="AJ1154" s="3"/>
      <c r="AK1154" s="3"/>
      <c r="AL1154" s="1"/>
      <c r="AM1154" s="1"/>
    </row>
    <row r="1155" spans="12:39">
      <c r="L1155" s="1"/>
      <c r="M1155" s="1"/>
      <c r="N1155" s="1"/>
      <c r="O1155" s="1"/>
      <c r="P1155" s="1"/>
      <c r="Q1155" s="1"/>
      <c r="R1155" s="3"/>
      <c r="S1155" s="3"/>
      <c r="T1155" s="3"/>
      <c r="U1155" s="3"/>
      <c r="V1155" s="3"/>
      <c r="W1155" s="3"/>
      <c r="X1155" s="3"/>
      <c r="Y1155" s="3"/>
      <c r="Z1155" s="3"/>
      <c r="AA1155" s="3"/>
      <c r="AB1155" s="3"/>
      <c r="AC1155" s="3"/>
      <c r="AD1155" s="3"/>
      <c r="AE1155" s="3"/>
      <c r="AF1155" s="3"/>
      <c r="AG1155" s="3"/>
      <c r="AH1155" s="3"/>
      <c r="AI1155" s="3"/>
      <c r="AJ1155" s="3"/>
      <c r="AK1155" s="3"/>
      <c r="AL1155" s="1"/>
      <c r="AM1155" s="1"/>
    </row>
    <row r="1156" spans="12:39">
      <c r="L1156" s="1"/>
      <c r="M1156" s="1"/>
      <c r="N1156" s="1"/>
      <c r="O1156" s="1"/>
      <c r="P1156" s="1"/>
      <c r="Q1156" s="1"/>
      <c r="R1156" s="3"/>
      <c r="S1156" s="3"/>
      <c r="T1156" s="3"/>
      <c r="U1156" s="3"/>
      <c r="V1156" s="3"/>
      <c r="W1156" s="3"/>
      <c r="X1156" s="3"/>
      <c r="Y1156" s="3"/>
      <c r="Z1156" s="3"/>
      <c r="AA1156" s="3"/>
      <c r="AB1156" s="3"/>
      <c r="AC1156" s="3"/>
      <c r="AD1156" s="3"/>
      <c r="AE1156" s="3"/>
      <c r="AF1156" s="3"/>
      <c r="AG1156" s="3"/>
      <c r="AH1156" s="3"/>
      <c r="AI1156" s="3"/>
      <c r="AJ1156" s="3"/>
      <c r="AK1156" s="3"/>
      <c r="AL1156" s="1"/>
      <c r="AM1156" s="1"/>
    </row>
    <row r="1157" spans="12:39">
      <c r="L1157" s="1"/>
      <c r="M1157" s="1"/>
      <c r="N1157" s="1"/>
      <c r="O1157" s="1"/>
      <c r="P1157" s="1"/>
      <c r="Q1157" s="1"/>
      <c r="R1157" s="3"/>
      <c r="S1157" s="3"/>
      <c r="T1157" s="3"/>
      <c r="U1157" s="3"/>
      <c r="V1157" s="3"/>
      <c r="W1157" s="3"/>
      <c r="X1157" s="3"/>
      <c r="Y1157" s="3"/>
      <c r="Z1157" s="3"/>
      <c r="AA1157" s="3"/>
      <c r="AB1157" s="3"/>
      <c r="AC1157" s="3"/>
      <c r="AD1157" s="3"/>
      <c r="AE1157" s="3"/>
      <c r="AF1157" s="3"/>
      <c r="AG1157" s="3"/>
      <c r="AH1157" s="3"/>
      <c r="AI1157" s="3"/>
      <c r="AJ1157" s="3"/>
      <c r="AK1157" s="3"/>
      <c r="AL1157" s="1"/>
      <c r="AM1157" s="1"/>
    </row>
    <row r="1158" spans="12:39">
      <c r="L1158" s="1"/>
      <c r="M1158" s="1"/>
      <c r="N1158" s="1"/>
      <c r="O1158" s="1"/>
      <c r="P1158" s="1"/>
      <c r="Q1158" s="1"/>
      <c r="R1158" s="3"/>
      <c r="S1158" s="3"/>
      <c r="T1158" s="3"/>
      <c r="U1158" s="3"/>
      <c r="V1158" s="3"/>
      <c r="W1158" s="3"/>
      <c r="X1158" s="3"/>
      <c r="Y1158" s="3"/>
      <c r="Z1158" s="3"/>
      <c r="AA1158" s="3"/>
      <c r="AB1158" s="3"/>
      <c r="AC1158" s="3"/>
      <c r="AD1158" s="3"/>
      <c r="AE1158" s="3"/>
      <c r="AF1158" s="3"/>
      <c r="AG1158" s="3"/>
      <c r="AH1158" s="3"/>
      <c r="AI1158" s="3"/>
      <c r="AJ1158" s="3"/>
      <c r="AK1158" s="3"/>
      <c r="AL1158" s="1"/>
      <c r="AM1158" s="1"/>
    </row>
    <row r="1159" spans="12:39">
      <c r="L1159" s="1"/>
      <c r="M1159" s="1"/>
      <c r="N1159" s="1"/>
      <c r="O1159" s="1"/>
      <c r="P1159" s="1"/>
      <c r="Q1159" s="1"/>
      <c r="R1159" s="3"/>
      <c r="S1159" s="3"/>
      <c r="T1159" s="3"/>
      <c r="U1159" s="3"/>
      <c r="V1159" s="3"/>
      <c r="W1159" s="3"/>
      <c r="X1159" s="3"/>
      <c r="Y1159" s="3"/>
      <c r="Z1159" s="3"/>
      <c r="AA1159" s="3"/>
      <c r="AB1159" s="3"/>
      <c r="AC1159" s="3"/>
      <c r="AD1159" s="3"/>
      <c r="AE1159" s="3"/>
      <c r="AF1159" s="3"/>
      <c r="AG1159" s="3"/>
      <c r="AH1159" s="3"/>
      <c r="AI1159" s="3"/>
      <c r="AJ1159" s="3"/>
      <c r="AK1159" s="3"/>
      <c r="AL1159" s="1"/>
      <c r="AM1159" s="1"/>
    </row>
    <row r="1160" spans="12:39">
      <c r="L1160" s="1"/>
      <c r="M1160" s="1"/>
      <c r="N1160" s="1"/>
      <c r="O1160" s="1"/>
      <c r="P1160" s="1"/>
      <c r="Q1160" s="1"/>
      <c r="R1160" s="3"/>
      <c r="S1160" s="3"/>
      <c r="T1160" s="3"/>
      <c r="U1160" s="3"/>
      <c r="V1160" s="3"/>
      <c r="W1160" s="3"/>
      <c r="X1160" s="3"/>
      <c r="Y1160" s="3"/>
      <c r="Z1160" s="3"/>
      <c r="AA1160" s="3"/>
      <c r="AB1160" s="3"/>
      <c r="AC1160" s="3"/>
      <c r="AD1160" s="3"/>
      <c r="AE1160" s="3"/>
      <c r="AF1160" s="3"/>
      <c r="AG1160" s="3"/>
      <c r="AH1160" s="3"/>
      <c r="AI1160" s="3"/>
      <c r="AJ1160" s="3"/>
      <c r="AK1160" s="3"/>
      <c r="AL1160" s="1"/>
      <c r="AM1160" s="1"/>
    </row>
    <row r="1161" spans="12:39">
      <c r="L1161" s="1"/>
      <c r="M1161" s="1"/>
      <c r="N1161" s="1"/>
      <c r="O1161" s="1"/>
      <c r="P1161" s="1"/>
      <c r="Q1161" s="1"/>
      <c r="R1161" s="3"/>
      <c r="S1161" s="3"/>
      <c r="T1161" s="3"/>
      <c r="U1161" s="3"/>
      <c r="V1161" s="3"/>
      <c r="W1161" s="3"/>
      <c r="X1161" s="3"/>
      <c r="Y1161" s="3"/>
      <c r="Z1161" s="3"/>
      <c r="AA1161" s="3"/>
      <c r="AB1161" s="3"/>
      <c r="AC1161" s="3"/>
      <c r="AD1161" s="3"/>
      <c r="AE1161" s="3"/>
      <c r="AF1161" s="3"/>
      <c r="AG1161" s="3"/>
      <c r="AH1161" s="3"/>
      <c r="AI1161" s="3"/>
      <c r="AJ1161" s="3"/>
      <c r="AK1161" s="3"/>
      <c r="AL1161" s="1"/>
      <c r="AM1161" s="1"/>
    </row>
    <row r="1162" spans="12:39">
      <c r="L1162" s="1"/>
      <c r="M1162" s="1"/>
      <c r="N1162" s="1"/>
      <c r="O1162" s="1"/>
      <c r="P1162" s="1"/>
      <c r="Q1162" s="1"/>
      <c r="R1162" s="3"/>
      <c r="S1162" s="3"/>
      <c r="T1162" s="3"/>
      <c r="U1162" s="3"/>
      <c r="V1162" s="3"/>
      <c r="W1162" s="3"/>
      <c r="X1162" s="3"/>
      <c r="Y1162" s="3"/>
      <c r="Z1162" s="3"/>
      <c r="AA1162" s="3"/>
      <c r="AB1162" s="3"/>
      <c r="AC1162" s="3"/>
      <c r="AD1162" s="3"/>
      <c r="AE1162" s="3"/>
      <c r="AF1162" s="3"/>
      <c r="AG1162" s="3"/>
      <c r="AH1162" s="3"/>
      <c r="AI1162" s="3"/>
      <c r="AJ1162" s="3"/>
      <c r="AK1162" s="3"/>
      <c r="AL1162" s="1"/>
      <c r="AM1162" s="1"/>
    </row>
    <row r="1163" spans="12:39">
      <c r="L1163" s="1"/>
      <c r="M1163" s="1"/>
      <c r="N1163" s="1"/>
      <c r="O1163" s="1"/>
      <c r="P1163" s="1"/>
      <c r="Q1163" s="1"/>
      <c r="R1163" s="3"/>
      <c r="S1163" s="3"/>
      <c r="T1163" s="3"/>
      <c r="U1163" s="3"/>
      <c r="V1163" s="3"/>
      <c r="W1163" s="3"/>
      <c r="X1163" s="3"/>
      <c r="Y1163" s="3"/>
      <c r="Z1163" s="3"/>
      <c r="AA1163" s="3"/>
      <c r="AB1163" s="3"/>
      <c r="AC1163" s="3"/>
      <c r="AD1163" s="3"/>
      <c r="AE1163" s="3"/>
      <c r="AF1163" s="3"/>
      <c r="AG1163" s="3"/>
      <c r="AH1163" s="3"/>
      <c r="AI1163" s="3"/>
      <c r="AJ1163" s="3"/>
      <c r="AK1163" s="3"/>
      <c r="AL1163" s="1"/>
      <c r="AM1163" s="1"/>
    </row>
    <row r="1164" spans="12:39">
      <c r="L1164" s="1"/>
      <c r="M1164" s="1"/>
      <c r="N1164" s="1"/>
      <c r="O1164" s="1"/>
      <c r="P1164" s="1"/>
      <c r="Q1164" s="1"/>
      <c r="R1164" s="3"/>
      <c r="S1164" s="3"/>
      <c r="T1164" s="3"/>
      <c r="U1164" s="3"/>
      <c r="V1164" s="3"/>
      <c r="W1164" s="3"/>
      <c r="X1164" s="3"/>
      <c r="Y1164" s="3"/>
      <c r="Z1164" s="3"/>
      <c r="AA1164" s="3"/>
      <c r="AB1164" s="3"/>
      <c r="AC1164" s="3"/>
      <c r="AD1164" s="3"/>
      <c r="AE1164" s="3"/>
      <c r="AF1164" s="3"/>
      <c r="AG1164" s="3"/>
      <c r="AH1164" s="3"/>
      <c r="AI1164" s="3"/>
      <c r="AJ1164" s="3"/>
      <c r="AK1164" s="3"/>
      <c r="AL1164" s="1"/>
      <c r="AM1164" s="1"/>
    </row>
    <row r="1165" spans="12:39">
      <c r="L1165" s="1"/>
      <c r="M1165" s="1"/>
      <c r="N1165" s="1"/>
      <c r="O1165" s="1"/>
      <c r="P1165" s="1"/>
      <c r="Q1165" s="1"/>
      <c r="R1165" s="3"/>
      <c r="S1165" s="3"/>
      <c r="T1165" s="3"/>
      <c r="U1165" s="3"/>
      <c r="V1165" s="3"/>
      <c r="W1165" s="3"/>
      <c r="X1165" s="3"/>
      <c r="Y1165" s="3"/>
      <c r="Z1165" s="3"/>
      <c r="AA1165" s="3"/>
      <c r="AB1165" s="3"/>
      <c r="AC1165" s="3"/>
      <c r="AD1165" s="3"/>
      <c r="AE1165" s="3"/>
      <c r="AF1165" s="3"/>
      <c r="AG1165" s="3"/>
      <c r="AH1165" s="3"/>
      <c r="AI1165" s="3"/>
      <c r="AJ1165" s="3"/>
      <c r="AK1165" s="3"/>
      <c r="AL1165" s="1"/>
      <c r="AM1165" s="1"/>
    </row>
    <row r="1166" spans="12:39">
      <c r="L1166" s="1"/>
      <c r="M1166" s="1"/>
      <c r="N1166" s="1"/>
      <c r="O1166" s="1"/>
      <c r="P1166" s="1"/>
      <c r="Q1166" s="1"/>
      <c r="R1166" s="3"/>
      <c r="S1166" s="3"/>
      <c r="T1166" s="3"/>
      <c r="U1166" s="3"/>
      <c r="V1166" s="3"/>
      <c r="W1166" s="3"/>
      <c r="X1166" s="3"/>
      <c r="Y1166" s="3"/>
      <c r="Z1166" s="3"/>
      <c r="AA1166" s="3"/>
      <c r="AB1166" s="3"/>
      <c r="AC1166" s="3"/>
      <c r="AD1166" s="3"/>
      <c r="AE1166" s="3"/>
      <c r="AF1166" s="3"/>
      <c r="AG1166" s="3"/>
      <c r="AH1166" s="3"/>
      <c r="AI1166" s="3"/>
      <c r="AJ1166" s="3"/>
      <c r="AK1166" s="3"/>
      <c r="AL1166" s="1"/>
      <c r="AM1166" s="1"/>
    </row>
    <row r="1167" spans="12:39">
      <c r="L1167" s="1"/>
      <c r="M1167" s="1"/>
      <c r="N1167" s="1"/>
      <c r="O1167" s="1"/>
      <c r="P1167" s="1"/>
      <c r="Q1167" s="1"/>
      <c r="R1167" s="3"/>
      <c r="S1167" s="3"/>
      <c r="T1167" s="3"/>
      <c r="U1167" s="3"/>
      <c r="V1167" s="3"/>
      <c r="W1167" s="3"/>
      <c r="X1167" s="3"/>
      <c r="Y1167" s="3"/>
      <c r="Z1167" s="3"/>
      <c r="AA1167" s="3"/>
      <c r="AB1167" s="3"/>
      <c r="AC1167" s="3"/>
      <c r="AD1167" s="3"/>
      <c r="AE1167" s="3"/>
      <c r="AF1167" s="3"/>
      <c r="AG1167" s="3"/>
      <c r="AH1167" s="3"/>
      <c r="AI1167" s="3"/>
      <c r="AJ1167" s="3"/>
      <c r="AK1167" s="3"/>
      <c r="AL1167" s="1"/>
      <c r="AM1167" s="1"/>
    </row>
    <row r="1168" spans="12:39">
      <c r="L1168" s="1"/>
      <c r="M1168" s="1"/>
      <c r="N1168" s="1"/>
      <c r="O1168" s="1"/>
      <c r="P1168" s="1"/>
      <c r="Q1168" s="1"/>
      <c r="R1168" s="3"/>
      <c r="S1168" s="3"/>
      <c r="T1168" s="3"/>
      <c r="U1168" s="3"/>
      <c r="V1168" s="3"/>
      <c r="W1168" s="3"/>
      <c r="X1168" s="3"/>
      <c r="Y1168" s="3"/>
      <c r="Z1168" s="3"/>
      <c r="AA1168" s="3"/>
      <c r="AB1168" s="3"/>
      <c r="AC1168" s="3"/>
      <c r="AD1168" s="3"/>
      <c r="AE1168" s="3"/>
      <c r="AF1168" s="3"/>
      <c r="AG1168" s="3"/>
      <c r="AH1168" s="3"/>
      <c r="AI1168" s="3"/>
      <c r="AJ1168" s="3"/>
      <c r="AK1168" s="3"/>
      <c r="AL1168" s="1"/>
      <c r="AM1168" s="1"/>
    </row>
    <row r="1169" spans="12:39">
      <c r="L1169" s="1"/>
      <c r="M1169" s="1"/>
      <c r="N1169" s="1"/>
      <c r="O1169" s="1"/>
      <c r="P1169" s="1"/>
      <c r="Q1169" s="1"/>
      <c r="R1169" s="3"/>
      <c r="S1169" s="3"/>
      <c r="T1169" s="3"/>
      <c r="U1169" s="3"/>
      <c r="V1169" s="3"/>
      <c r="W1169" s="3"/>
      <c r="X1169" s="3"/>
      <c r="Y1169" s="3"/>
      <c r="Z1169" s="3"/>
      <c r="AA1169" s="3"/>
      <c r="AB1169" s="3"/>
      <c r="AC1169" s="3"/>
      <c r="AD1169" s="3"/>
      <c r="AE1169" s="3"/>
      <c r="AF1169" s="3"/>
      <c r="AG1169" s="3"/>
      <c r="AH1169" s="3"/>
      <c r="AI1169" s="3"/>
      <c r="AJ1169" s="3"/>
      <c r="AK1169" s="3"/>
      <c r="AL1169" s="1"/>
      <c r="AM1169" s="1"/>
    </row>
    <row r="1170" spans="12:39">
      <c r="L1170" s="1"/>
      <c r="M1170" s="1"/>
      <c r="N1170" s="1"/>
      <c r="O1170" s="1"/>
      <c r="P1170" s="1"/>
      <c r="Q1170" s="1"/>
      <c r="R1170" s="3"/>
      <c r="S1170" s="3"/>
      <c r="T1170" s="3"/>
      <c r="U1170" s="3"/>
      <c r="V1170" s="3"/>
      <c r="W1170" s="3"/>
      <c r="X1170" s="3"/>
      <c r="Y1170" s="3"/>
      <c r="Z1170" s="3"/>
      <c r="AA1170" s="3"/>
      <c r="AB1170" s="3"/>
      <c r="AC1170" s="3"/>
      <c r="AD1170" s="3"/>
      <c r="AE1170" s="3"/>
      <c r="AF1170" s="3"/>
      <c r="AG1170" s="3"/>
      <c r="AH1170" s="3"/>
      <c r="AI1170" s="3"/>
      <c r="AJ1170" s="3"/>
      <c r="AK1170" s="3"/>
      <c r="AL1170" s="1"/>
      <c r="AM1170" s="1"/>
    </row>
    <row r="1171" spans="12:39">
      <c r="L1171" s="1"/>
      <c r="M1171" s="1"/>
      <c r="N1171" s="1"/>
      <c r="O1171" s="1"/>
      <c r="P1171" s="1"/>
      <c r="Q1171" s="1"/>
      <c r="R1171" s="3"/>
      <c r="S1171" s="3"/>
      <c r="T1171" s="3"/>
      <c r="U1171" s="3"/>
      <c r="V1171" s="3"/>
      <c r="W1171" s="3"/>
      <c r="X1171" s="3"/>
      <c r="Y1171" s="3"/>
      <c r="Z1171" s="3"/>
      <c r="AA1171" s="3"/>
      <c r="AB1171" s="3"/>
      <c r="AC1171" s="3"/>
      <c r="AD1171" s="3"/>
      <c r="AE1171" s="3"/>
      <c r="AF1171" s="3"/>
      <c r="AG1171" s="3"/>
      <c r="AH1171" s="3"/>
      <c r="AI1171" s="3"/>
      <c r="AJ1171" s="3"/>
      <c r="AK1171" s="3"/>
      <c r="AL1171" s="1"/>
      <c r="AM1171" s="1"/>
    </row>
    <row r="1172" spans="12:39">
      <c r="L1172" s="1"/>
      <c r="M1172" s="1"/>
      <c r="N1172" s="1"/>
      <c r="O1172" s="1"/>
      <c r="P1172" s="1"/>
      <c r="Q1172" s="1"/>
      <c r="R1172" s="3"/>
      <c r="S1172" s="3"/>
      <c r="T1172" s="3"/>
      <c r="U1172" s="3"/>
      <c r="V1172" s="3"/>
      <c r="W1172" s="3"/>
      <c r="X1172" s="3"/>
      <c r="Y1172" s="3"/>
      <c r="Z1172" s="3"/>
      <c r="AA1172" s="3"/>
      <c r="AB1172" s="3"/>
      <c r="AC1172" s="3"/>
      <c r="AD1172" s="3"/>
      <c r="AE1172" s="3"/>
      <c r="AF1172" s="3"/>
      <c r="AG1172" s="3"/>
      <c r="AH1172" s="3"/>
      <c r="AI1172" s="3"/>
      <c r="AJ1172" s="3"/>
      <c r="AK1172" s="3"/>
      <c r="AL1172" s="1"/>
      <c r="AM1172" s="1"/>
    </row>
    <row r="1173" spans="12:39">
      <c r="L1173" s="1"/>
      <c r="M1173" s="1"/>
      <c r="N1173" s="1"/>
      <c r="O1173" s="1"/>
      <c r="P1173" s="1"/>
      <c r="Q1173" s="1"/>
      <c r="R1173" s="3"/>
      <c r="S1173" s="3"/>
      <c r="T1173" s="3"/>
      <c r="U1173" s="3"/>
      <c r="V1173" s="3"/>
      <c r="W1173" s="3"/>
      <c r="X1173" s="3"/>
      <c r="Y1173" s="3"/>
      <c r="Z1173" s="3"/>
      <c r="AA1173" s="3"/>
      <c r="AB1173" s="3"/>
      <c r="AC1173" s="3"/>
      <c r="AD1173" s="3"/>
      <c r="AE1173" s="3"/>
      <c r="AF1173" s="3"/>
      <c r="AG1173" s="3"/>
      <c r="AH1173" s="3"/>
      <c r="AI1173" s="3"/>
      <c r="AJ1173" s="3"/>
      <c r="AK1173" s="3"/>
      <c r="AL1173" s="1"/>
      <c r="AM1173" s="1"/>
    </row>
    <row r="1174" spans="12:39">
      <c r="L1174" s="1"/>
      <c r="M1174" s="1"/>
      <c r="N1174" s="1"/>
      <c r="O1174" s="1"/>
      <c r="P1174" s="1"/>
      <c r="Q1174" s="1"/>
      <c r="R1174" s="3"/>
      <c r="S1174" s="3"/>
      <c r="T1174" s="3"/>
      <c r="U1174" s="3"/>
      <c r="V1174" s="3"/>
      <c r="W1174" s="3"/>
      <c r="X1174" s="3"/>
      <c r="Y1174" s="3"/>
      <c r="Z1174" s="3"/>
      <c r="AA1174" s="3"/>
      <c r="AB1174" s="3"/>
      <c r="AC1174" s="3"/>
      <c r="AD1174" s="3"/>
      <c r="AE1174" s="3"/>
      <c r="AF1174" s="3"/>
      <c r="AG1174" s="3"/>
      <c r="AH1174" s="3"/>
      <c r="AI1174" s="3"/>
      <c r="AJ1174" s="3"/>
      <c r="AK1174" s="3"/>
      <c r="AL1174" s="1"/>
      <c r="AM1174" s="1"/>
    </row>
    <row r="1175" spans="12:39">
      <c r="L1175" s="1"/>
      <c r="M1175" s="1"/>
      <c r="N1175" s="1"/>
      <c r="O1175" s="1"/>
      <c r="P1175" s="1"/>
      <c r="Q1175" s="1"/>
      <c r="R1175" s="3"/>
      <c r="S1175" s="3"/>
      <c r="T1175" s="3"/>
      <c r="U1175" s="3"/>
      <c r="V1175" s="3"/>
      <c r="W1175" s="3"/>
      <c r="X1175" s="3"/>
      <c r="Y1175" s="3"/>
      <c r="Z1175" s="3"/>
      <c r="AA1175" s="3"/>
      <c r="AB1175" s="3"/>
      <c r="AC1175" s="3"/>
      <c r="AD1175" s="3"/>
      <c r="AE1175" s="3"/>
      <c r="AF1175" s="3"/>
      <c r="AG1175" s="3"/>
      <c r="AH1175" s="3"/>
      <c r="AI1175" s="3"/>
      <c r="AJ1175" s="3"/>
      <c r="AK1175" s="3"/>
      <c r="AL1175" s="1"/>
      <c r="AM1175" s="1"/>
    </row>
    <row r="1176" spans="12:39">
      <c r="L1176" s="1"/>
      <c r="M1176" s="1"/>
      <c r="N1176" s="1"/>
      <c r="O1176" s="1"/>
      <c r="P1176" s="1"/>
      <c r="Q1176" s="1"/>
      <c r="R1176" s="3"/>
      <c r="S1176" s="3"/>
      <c r="T1176" s="3"/>
      <c r="U1176" s="3"/>
      <c r="V1176" s="3"/>
      <c r="W1176" s="3"/>
      <c r="X1176" s="3"/>
      <c r="Y1176" s="3"/>
      <c r="Z1176" s="3"/>
      <c r="AA1176" s="3"/>
      <c r="AB1176" s="3"/>
      <c r="AC1176" s="3"/>
      <c r="AD1176" s="3"/>
      <c r="AE1176" s="3"/>
      <c r="AF1176" s="3"/>
      <c r="AG1176" s="3"/>
      <c r="AH1176" s="3"/>
      <c r="AI1176" s="3"/>
      <c r="AJ1176" s="3"/>
      <c r="AK1176" s="3"/>
      <c r="AL1176" s="1"/>
      <c r="AM1176" s="1"/>
    </row>
    <row r="1177" spans="12:39">
      <c r="L1177" s="1"/>
      <c r="M1177" s="1"/>
      <c r="N1177" s="1"/>
      <c r="O1177" s="1"/>
      <c r="P1177" s="1"/>
      <c r="Q1177" s="1"/>
      <c r="R1177" s="3"/>
      <c r="S1177" s="3"/>
      <c r="T1177" s="3"/>
      <c r="U1177" s="3"/>
      <c r="V1177" s="3"/>
      <c r="W1177" s="3"/>
      <c r="X1177" s="3"/>
      <c r="Y1177" s="3"/>
      <c r="Z1177" s="3"/>
      <c r="AA1177" s="3"/>
      <c r="AB1177" s="3"/>
      <c r="AC1177" s="3"/>
      <c r="AD1177" s="3"/>
      <c r="AE1177" s="3"/>
      <c r="AF1177" s="3"/>
      <c r="AG1177" s="3"/>
      <c r="AH1177" s="3"/>
      <c r="AI1177" s="3"/>
      <c r="AJ1177" s="3"/>
      <c r="AK1177" s="3"/>
      <c r="AL1177" s="1"/>
      <c r="AM1177" s="1"/>
    </row>
    <row r="1178" spans="12:39">
      <c r="L1178" s="1"/>
      <c r="M1178" s="1"/>
      <c r="N1178" s="1"/>
      <c r="O1178" s="1"/>
      <c r="P1178" s="1"/>
      <c r="Q1178" s="1"/>
      <c r="R1178" s="3"/>
      <c r="S1178" s="3"/>
      <c r="T1178" s="3"/>
      <c r="U1178" s="3"/>
      <c r="V1178" s="3"/>
      <c r="W1178" s="3"/>
      <c r="X1178" s="3"/>
      <c r="Y1178" s="3"/>
      <c r="Z1178" s="3"/>
      <c r="AA1178" s="3"/>
      <c r="AB1178" s="3"/>
      <c r="AC1178" s="3"/>
      <c r="AD1178" s="3"/>
      <c r="AE1178" s="3"/>
      <c r="AF1178" s="3"/>
      <c r="AG1178" s="3"/>
      <c r="AH1178" s="3"/>
      <c r="AI1178" s="3"/>
      <c r="AJ1178" s="3"/>
      <c r="AK1178" s="3"/>
      <c r="AL1178" s="1"/>
      <c r="AM1178" s="1"/>
    </row>
    <row r="1179" spans="12:39">
      <c r="L1179" s="1"/>
      <c r="M1179" s="1"/>
      <c r="N1179" s="1"/>
      <c r="O1179" s="1"/>
      <c r="P1179" s="1"/>
      <c r="Q1179" s="1"/>
      <c r="R1179" s="3"/>
      <c r="S1179" s="3"/>
      <c r="T1179" s="3"/>
      <c r="U1179" s="3"/>
      <c r="V1179" s="3"/>
      <c r="W1179" s="3"/>
      <c r="X1179" s="3"/>
      <c r="Y1179" s="3"/>
      <c r="Z1179" s="3"/>
      <c r="AA1179" s="3"/>
      <c r="AB1179" s="3"/>
      <c r="AC1179" s="3"/>
      <c r="AD1179" s="3"/>
      <c r="AE1179" s="3"/>
      <c r="AF1179" s="3"/>
      <c r="AG1179" s="3"/>
      <c r="AH1179" s="3"/>
      <c r="AI1179" s="3"/>
      <c r="AJ1179" s="3"/>
      <c r="AK1179" s="3"/>
      <c r="AL1179" s="1"/>
      <c r="AM1179" s="1"/>
    </row>
    <row r="1180" spans="12:39">
      <c r="L1180" s="1"/>
      <c r="M1180" s="1"/>
      <c r="N1180" s="1"/>
      <c r="O1180" s="1"/>
      <c r="P1180" s="1"/>
      <c r="Q1180" s="1"/>
      <c r="R1180" s="3"/>
      <c r="S1180" s="3"/>
      <c r="T1180" s="3"/>
      <c r="U1180" s="3"/>
      <c r="V1180" s="3"/>
      <c r="W1180" s="3"/>
      <c r="X1180" s="3"/>
      <c r="Y1180" s="3"/>
      <c r="Z1180" s="3"/>
      <c r="AA1180" s="3"/>
      <c r="AB1180" s="3"/>
      <c r="AC1180" s="3"/>
      <c r="AD1180" s="3"/>
      <c r="AE1180" s="3"/>
      <c r="AF1180" s="3"/>
      <c r="AG1180" s="3"/>
      <c r="AH1180" s="3"/>
      <c r="AI1180" s="3"/>
      <c r="AJ1180" s="3"/>
      <c r="AK1180" s="3"/>
      <c r="AL1180" s="1"/>
      <c r="AM1180" s="1"/>
    </row>
    <row r="1181" spans="12:39">
      <c r="L1181" s="1"/>
      <c r="M1181" s="1"/>
      <c r="N1181" s="1"/>
      <c r="O1181" s="1"/>
      <c r="P1181" s="1"/>
      <c r="Q1181" s="1"/>
      <c r="R1181" s="3"/>
      <c r="S1181" s="3"/>
      <c r="T1181" s="3"/>
      <c r="U1181" s="3"/>
      <c r="V1181" s="3"/>
      <c r="W1181" s="3"/>
      <c r="X1181" s="3"/>
      <c r="Y1181" s="3"/>
      <c r="Z1181" s="3"/>
      <c r="AA1181" s="3"/>
      <c r="AB1181" s="3"/>
      <c r="AC1181" s="3"/>
      <c r="AD1181" s="3"/>
      <c r="AE1181" s="3"/>
      <c r="AF1181" s="3"/>
      <c r="AG1181" s="3"/>
      <c r="AH1181" s="3"/>
      <c r="AI1181" s="3"/>
      <c r="AJ1181" s="3"/>
      <c r="AK1181" s="3"/>
      <c r="AL1181" s="1"/>
      <c r="AM1181" s="1"/>
    </row>
    <row r="1182" spans="12:39">
      <c r="L1182" s="1"/>
      <c r="M1182" s="1"/>
      <c r="N1182" s="1"/>
      <c r="O1182" s="1"/>
      <c r="P1182" s="1"/>
      <c r="Q1182" s="1"/>
      <c r="R1182" s="3"/>
      <c r="S1182" s="3"/>
      <c r="T1182" s="3"/>
      <c r="U1182" s="3"/>
      <c r="V1182" s="3"/>
      <c r="W1182" s="3"/>
      <c r="X1182" s="3"/>
      <c r="Y1182" s="3"/>
      <c r="Z1182" s="3"/>
      <c r="AA1182" s="3"/>
      <c r="AB1182" s="3"/>
      <c r="AC1182" s="3"/>
      <c r="AD1182" s="3"/>
      <c r="AE1182" s="3"/>
      <c r="AF1182" s="3"/>
      <c r="AG1182" s="3"/>
      <c r="AH1182" s="3"/>
      <c r="AI1182" s="3"/>
      <c r="AJ1182" s="3"/>
      <c r="AK1182" s="3"/>
      <c r="AL1182" s="1"/>
      <c r="AM1182" s="1"/>
    </row>
    <row r="1183" spans="12:39">
      <c r="L1183" s="1"/>
      <c r="M1183" s="1"/>
      <c r="N1183" s="1"/>
      <c r="O1183" s="1"/>
      <c r="P1183" s="1"/>
      <c r="Q1183" s="1"/>
      <c r="R1183" s="3"/>
      <c r="S1183" s="3"/>
      <c r="T1183" s="3"/>
      <c r="U1183" s="3"/>
      <c r="V1183" s="3"/>
      <c r="W1183" s="3"/>
      <c r="X1183" s="3"/>
      <c r="Y1183" s="3"/>
      <c r="Z1183" s="3"/>
      <c r="AA1183" s="3"/>
      <c r="AB1183" s="3"/>
      <c r="AC1183" s="3"/>
      <c r="AD1183" s="3"/>
      <c r="AE1183" s="3"/>
      <c r="AF1183" s="3"/>
      <c r="AG1183" s="3"/>
      <c r="AH1183" s="3"/>
      <c r="AI1183" s="3"/>
      <c r="AJ1183" s="3"/>
      <c r="AK1183" s="3"/>
      <c r="AL1183" s="1"/>
      <c r="AM1183" s="1"/>
    </row>
    <row r="1184" spans="12:39">
      <c r="L1184" s="1"/>
      <c r="M1184" s="1"/>
      <c r="N1184" s="1"/>
      <c r="O1184" s="1"/>
      <c r="P1184" s="1"/>
      <c r="Q1184" s="1"/>
      <c r="R1184" s="3"/>
      <c r="S1184" s="3"/>
      <c r="T1184" s="3"/>
      <c r="U1184" s="3"/>
      <c r="V1184" s="3"/>
      <c r="W1184" s="3"/>
      <c r="X1184" s="3"/>
      <c r="Y1184" s="3"/>
      <c r="Z1184" s="3"/>
      <c r="AA1184" s="3"/>
      <c r="AB1184" s="3"/>
      <c r="AC1184" s="3"/>
      <c r="AD1184" s="3"/>
      <c r="AE1184" s="3"/>
      <c r="AF1184" s="3"/>
      <c r="AG1184" s="3"/>
      <c r="AH1184" s="3"/>
      <c r="AI1184" s="3"/>
      <c r="AJ1184" s="3"/>
      <c r="AK1184" s="3"/>
      <c r="AL1184" s="1"/>
      <c r="AM1184" s="1"/>
    </row>
    <row r="1185" spans="12:39">
      <c r="L1185" s="1"/>
      <c r="M1185" s="1"/>
      <c r="N1185" s="1"/>
      <c r="O1185" s="1"/>
      <c r="P1185" s="1"/>
      <c r="Q1185" s="1"/>
      <c r="R1185" s="3"/>
      <c r="S1185" s="3"/>
      <c r="T1185" s="3"/>
      <c r="U1185" s="3"/>
      <c r="V1185" s="3"/>
      <c r="W1185" s="3"/>
      <c r="X1185" s="3"/>
      <c r="Y1185" s="3"/>
      <c r="Z1185" s="3"/>
      <c r="AA1185" s="3"/>
      <c r="AB1185" s="3"/>
      <c r="AC1185" s="3"/>
      <c r="AD1185" s="3"/>
      <c r="AE1185" s="3"/>
      <c r="AF1185" s="3"/>
      <c r="AG1185" s="3"/>
      <c r="AH1185" s="3"/>
      <c r="AI1185" s="3"/>
      <c r="AJ1185" s="3"/>
      <c r="AK1185" s="3"/>
      <c r="AL1185" s="1"/>
      <c r="AM1185" s="1"/>
    </row>
    <row r="1186" spans="12:39">
      <c r="L1186" s="1"/>
      <c r="M1186" s="1"/>
      <c r="N1186" s="1"/>
      <c r="O1186" s="1"/>
      <c r="P1186" s="1"/>
      <c r="Q1186" s="1"/>
      <c r="R1186" s="3"/>
      <c r="S1186" s="3"/>
      <c r="T1186" s="3"/>
      <c r="U1186" s="3"/>
      <c r="V1186" s="3"/>
      <c r="W1186" s="3"/>
      <c r="X1186" s="3"/>
      <c r="Y1186" s="3"/>
      <c r="Z1186" s="3"/>
      <c r="AA1186" s="3"/>
      <c r="AB1186" s="3"/>
      <c r="AC1186" s="3"/>
      <c r="AD1186" s="3"/>
      <c r="AE1186" s="3"/>
      <c r="AF1186" s="3"/>
      <c r="AG1186" s="3"/>
      <c r="AH1186" s="3"/>
      <c r="AI1186" s="3"/>
      <c r="AJ1186" s="3"/>
      <c r="AK1186" s="3"/>
      <c r="AL1186" s="1"/>
      <c r="AM1186" s="1"/>
    </row>
    <row r="1187" spans="12:39">
      <c r="L1187" s="1"/>
      <c r="M1187" s="1"/>
      <c r="N1187" s="1"/>
      <c r="O1187" s="1"/>
      <c r="P1187" s="1"/>
      <c r="Q1187" s="1"/>
      <c r="R1187" s="3"/>
      <c r="S1187" s="3"/>
      <c r="T1187" s="3"/>
      <c r="U1187" s="3"/>
      <c r="V1187" s="3"/>
      <c r="W1187" s="3"/>
      <c r="X1187" s="3"/>
      <c r="Y1187" s="3"/>
      <c r="Z1187" s="3"/>
      <c r="AA1187" s="3"/>
      <c r="AB1187" s="3"/>
      <c r="AC1187" s="3"/>
      <c r="AD1187" s="3"/>
      <c r="AE1187" s="3"/>
      <c r="AF1187" s="3"/>
      <c r="AG1187" s="3"/>
      <c r="AH1187" s="3"/>
      <c r="AI1187" s="3"/>
      <c r="AJ1187" s="3"/>
      <c r="AK1187" s="3"/>
      <c r="AL1187" s="1"/>
      <c r="AM1187" s="1"/>
    </row>
    <row r="1188" spans="12:39">
      <c r="L1188" s="1"/>
      <c r="M1188" s="1"/>
      <c r="N1188" s="1"/>
      <c r="O1188" s="1"/>
      <c r="P1188" s="1"/>
      <c r="Q1188" s="1"/>
      <c r="R1188" s="3"/>
      <c r="S1188" s="3"/>
      <c r="T1188" s="3"/>
      <c r="U1188" s="3"/>
      <c r="V1188" s="3"/>
      <c r="W1188" s="3"/>
      <c r="X1188" s="3"/>
      <c r="Y1188" s="3"/>
      <c r="Z1188" s="3"/>
      <c r="AA1188" s="3"/>
      <c r="AB1188" s="3"/>
      <c r="AC1188" s="3"/>
      <c r="AD1188" s="3"/>
      <c r="AE1188" s="3"/>
      <c r="AF1188" s="3"/>
      <c r="AG1188" s="3"/>
      <c r="AH1188" s="3"/>
      <c r="AI1188" s="3"/>
      <c r="AJ1188" s="3"/>
      <c r="AK1188" s="3"/>
      <c r="AL1188" s="1"/>
      <c r="AM1188" s="1"/>
    </row>
    <row r="1189" spans="12:39">
      <c r="L1189" s="1"/>
      <c r="M1189" s="1"/>
      <c r="N1189" s="1"/>
      <c r="O1189" s="1"/>
      <c r="P1189" s="1"/>
      <c r="Q1189" s="1"/>
      <c r="R1189" s="3"/>
      <c r="S1189" s="3"/>
      <c r="T1189" s="3"/>
      <c r="U1189" s="3"/>
      <c r="V1189" s="3"/>
      <c r="W1189" s="3"/>
      <c r="X1189" s="3"/>
      <c r="Y1189" s="3"/>
      <c r="Z1189" s="3"/>
      <c r="AA1189" s="3"/>
      <c r="AB1189" s="3"/>
      <c r="AC1189" s="3"/>
      <c r="AD1189" s="3"/>
      <c r="AE1189" s="3"/>
      <c r="AF1189" s="3"/>
      <c r="AG1189" s="3"/>
      <c r="AH1189" s="3"/>
      <c r="AI1189" s="3"/>
      <c r="AJ1189" s="3"/>
      <c r="AK1189" s="3"/>
      <c r="AL1189" s="1"/>
      <c r="AM1189" s="1"/>
    </row>
    <row r="1190" spans="12:39">
      <c r="L1190" s="1"/>
      <c r="M1190" s="1"/>
      <c r="N1190" s="1"/>
      <c r="O1190" s="1"/>
      <c r="P1190" s="1"/>
      <c r="Q1190" s="1"/>
      <c r="R1190" s="3"/>
      <c r="S1190" s="3"/>
      <c r="T1190" s="3"/>
      <c r="U1190" s="3"/>
      <c r="V1190" s="3"/>
      <c r="W1190" s="3"/>
      <c r="X1190" s="3"/>
      <c r="Y1190" s="3"/>
      <c r="Z1190" s="3"/>
      <c r="AA1190" s="3"/>
      <c r="AB1190" s="3"/>
      <c r="AC1190" s="3"/>
      <c r="AD1190" s="3"/>
      <c r="AE1190" s="3"/>
      <c r="AF1190" s="3"/>
      <c r="AG1190" s="3"/>
      <c r="AH1190" s="3"/>
      <c r="AI1190" s="3"/>
      <c r="AJ1190" s="3"/>
      <c r="AK1190" s="3"/>
      <c r="AL1190" s="1"/>
      <c r="AM1190" s="1"/>
    </row>
    <row r="1191" spans="12:39">
      <c r="L1191" s="1"/>
      <c r="M1191" s="1"/>
      <c r="N1191" s="1"/>
      <c r="O1191" s="1"/>
      <c r="P1191" s="1"/>
      <c r="Q1191" s="1"/>
      <c r="R1191" s="3"/>
      <c r="S1191" s="3"/>
      <c r="T1191" s="3"/>
      <c r="U1191" s="3"/>
      <c r="V1191" s="3"/>
      <c r="W1191" s="3"/>
      <c r="X1191" s="3"/>
      <c r="Y1191" s="3"/>
      <c r="Z1191" s="3"/>
      <c r="AA1191" s="3"/>
      <c r="AB1191" s="3"/>
      <c r="AC1191" s="3"/>
      <c r="AD1191" s="3"/>
      <c r="AE1191" s="3"/>
      <c r="AF1191" s="3"/>
      <c r="AG1191" s="3"/>
      <c r="AH1191" s="3"/>
      <c r="AI1191" s="3"/>
      <c r="AJ1191" s="3"/>
      <c r="AK1191" s="3"/>
      <c r="AL1191" s="1"/>
      <c r="AM1191" s="1"/>
    </row>
    <row r="1192" spans="12:39">
      <c r="L1192" s="1"/>
      <c r="M1192" s="1"/>
      <c r="N1192" s="1"/>
      <c r="O1192" s="1"/>
      <c r="P1192" s="1"/>
      <c r="Q1192" s="1"/>
      <c r="R1192" s="3"/>
      <c r="S1192" s="3"/>
      <c r="T1192" s="3"/>
      <c r="U1192" s="3"/>
      <c r="V1192" s="3"/>
      <c r="W1192" s="3"/>
      <c r="X1192" s="3"/>
      <c r="Y1192" s="3"/>
      <c r="Z1192" s="3"/>
      <c r="AA1192" s="3"/>
      <c r="AB1192" s="3"/>
      <c r="AC1192" s="3"/>
      <c r="AD1192" s="3"/>
      <c r="AE1192" s="3"/>
      <c r="AF1192" s="3"/>
      <c r="AG1192" s="3"/>
      <c r="AH1192" s="3"/>
      <c r="AI1192" s="3"/>
      <c r="AJ1192" s="3"/>
      <c r="AK1192" s="3"/>
      <c r="AL1192" s="1"/>
      <c r="AM1192" s="1"/>
    </row>
    <row r="1193" spans="12:39">
      <c r="L1193" s="1"/>
      <c r="M1193" s="1"/>
      <c r="N1193" s="1"/>
      <c r="O1193" s="1"/>
      <c r="P1193" s="1"/>
      <c r="Q1193" s="1"/>
      <c r="R1193" s="3"/>
      <c r="S1193" s="3"/>
      <c r="T1193" s="3"/>
      <c r="U1193" s="3"/>
      <c r="V1193" s="3"/>
      <c r="W1193" s="3"/>
      <c r="X1193" s="3"/>
      <c r="Y1193" s="3"/>
      <c r="Z1193" s="3"/>
      <c r="AA1193" s="3"/>
      <c r="AB1193" s="3"/>
      <c r="AC1193" s="3"/>
      <c r="AD1193" s="3"/>
      <c r="AE1193" s="3"/>
      <c r="AF1193" s="3"/>
      <c r="AG1193" s="3"/>
      <c r="AH1193" s="3"/>
      <c r="AI1193" s="3"/>
      <c r="AJ1193" s="3"/>
      <c r="AK1193" s="3"/>
      <c r="AL1193" s="1"/>
      <c r="AM1193" s="1"/>
    </row>
    <row r="1194" spans="12:39">
      <c r="L1194" s="1"/>
      <c r="M1194" s="1"/>
      <c r="N1194" s="1"/>
      <c r="O1194" s="1"/>
      <c r="P1194" s="1"/>
      <c r="Q1194" s="1"/>
      <c r="R1194" s="3"/>
      <c r="S1194" s="3"/>
      <c r="T1194" s="3"/>
      <c r="U1194" s="3"/>
      <c r="V1194" s="3"/>
      <c r="W1194" s="3"/>
      <c r="X1194" s="3"/>
      <c r="Y1194" s="3"/>
      <c r="Z1194" s="3"/>
      <c r="AA1194" s="3"/>
      <c r="AB1194" s="3"/>
      <c r="AC1194" s="3"/>
      <c r="AD1194" s="3"/>
      <c r="AE1194" s="3"/>
      <c r="AF1194" s="3"/>
      <c r="AG1194" s="3"/>
      <c r="AH1194" s="3"/>
      <c r="AI1194" s="3"/>
      <c r="AJ1194" s="3"/>
      <c r="AK1194" s="3"/>
      <c r="AL1194" s="1"/>
      <c r="AM1194" s="1"/>
    </row>
    <row r="1195" spans="12:39">
      <c r="L1195" s="1"/>
      <c r="M1195" s="1"/>
      <c r="N1195" s="1"/>
      <c r="O1195" s="1"/>
      <c r="P1195" s="1"/>
      <c r="Q1195" s="1"/>
      <c r="R1195" s="3"/>
      <c r="S1195" s="3"/>
      <c r="T1195" s="3"/>
      <c r="U1195" s="3"/>
      <c r="V1195" s="3"/>
      <c r="W1195" s="3"/>
      <c r="X1195" s="3"/>
      <c r="Y1195" s="3"/>
      <c r="Z1195" s="3"/>
      <c r="AA1195" s="3"/>
      <c r="AB1195" s="3"/>
      <c r="AC1195" s="3"/>
      <c r="AD1195" s="3"/>
      <c r="AE1195" s="3"/>
      <c r="AF1195" s="3"/>
      <c r="AG1195" s="3"/>
      <c r="AH1195" s="3"/>
      <c r="AI1195" s="3"/>
      <c r="AJ1195" s="3"/>
      <c r="AK1195" s="3"/>
      <c r="AL1195" s="1"/>
      <c r="AM1195" s="1"/>
    </row>
    <row r="1196" spans="12:39">
      <c r="L1196" s="1"/>
      <c r="M1196" s="1"/>
      <c r="N1196" s="1"/>
      <c r="O1196" s="1"/>
      <c r="P1196" s="1"/>
      <c r="Q1196" s="1"/>
      <c r="R1196" s="3"/>
      <c r="S1196" s="3"/>
      <c r="T1196" s="3"/>
      <c r="U1196" s="3"/>
      <c r="V1196" s="3"/>
      <c r="W1196" s="3"/>
      <c r="X1196" s="3"/>
      <c r="Y1196" s="3"/>
      <c r="Z1196" s="3"/>
      <c r="AA1196" s="3"/>
      <c r="AB1196" s="3"/>
      <c r="AC1196" s="3"/>
      <c r="AD1196" s="3"/>
      <c r="AE1196" s="3"/>
      <c r="AF1196" s="3"/>
      <c r="AG1196" s="3"/>
      <c r="AH1196" s="3"/>
      <c r="AI1196" s="3"/>
      <c r="AJ1196" s="3"/>
      <c r="AK1196" s="3"/>
      <c r="AL1196" s="1"/>
      <c r="AM1196" s="1"/>
    </row>
    <row r="1197" spans="12:39">
      <c r="L1197" s="1"/>
      <c r="M1197" s="1"/>
      <c r="N1197" s="1"/>
      <c r="O1197" s="1"/>
      <c r="P1197" s="1"/>
      <c r="Q1197" s="1"/>
      <c r="R1197" s="3"/>
      <c r="S1197" s="3"/>
      <c r="T1197" s="3"/>
      <c r="U1197" s="3"/>
      <c r="V1197" s="3"/>
      <c r="W1197" s="3"/>
      <c r="X1197" s="3"/>
      <c r="Y1197" s="3"/>
      <c r="Z1197" s="3"/>
      <c r="AA1197" s="3"/>
      <c r="AB1197" s="3"/>
      <c r="AC1197" s="3"/>
      <c r="AD1197" s="3"/>
      <c r="AE1197" s="3"/>
      <c r="AF1197" s="3"/>
      <c r="AG1197" s="3"/>
      <c r="AH1197" s="3"/>
      <c r="AI1197" s="3"/>
      <c r="AJ1197" s="3"/>
      <c r="AK1197" s="3"/>
      <c r="AL1197" s="1"/>
      <c r="AM1197" s="1"/>
    </row>
    <row r="1198" spans="12:39">
      <c r="L1198" s="1"/>
      <c r="M1198" s="1"/>
      <c r="N1198" s="1"/>
      <c r="O1198" s="1"/>
      <c r="P1198" s="1"/>
      <c r="Q1198" s="1"/>
      <c r="R1198" s="3"/>
      <c r="S1198" s="3"/>
      <c r="T1198" s="3"/>
      <c r="U1198" s="3"/>
      <c r="V1198" s="3"/>
      <c r="W1198" s="3"/>
      <c r="X1198" s="3"/>
      <c r="Y1198" s="3"/>
      <c r="Z1198" s="3"/>
      <c r="AA1198" s="3"/>
      <c r="AB1198" s="3"/>
      <c r="AC1198" s="3"/>
      <c r="AD1198" s="3"/>
      <c r="AE1198" s="3"/>
      <c r="AF1198" s="3"/>
      <c r="AG1198" s="3"/>
      <c r="AH1198" s="3"/>
      <c r="AI1198" s="3"/>
      <c r="AJ1198" s="3"/>
      <c r="AK1198" s="3"/>
      <c r="AL1198" s="1"/>
      <c r="AM1198" s="1"/>
    </row>
    <row r="1199" spans="12:39">
      <c r="L1199" s="1"/>
      <c r="M1199" s="1"/>
      <c r="N1199" s="1"/>
      <c r="O1199" s="1"/>
      <c r="P1199" s="1"/>
      <c r="Q1199" s="1"/>
      <c r="R1199" s="3"/>
      <c r="S1199" s="3"/>
      <c r="T1199" s="3"/>
      <c r="U1199" s="3"/>
      <c r="V1199" s="3"/>
      <c r="W1199" s="3"/>
      <c r="X1199" s="3"/>
      <c r="Y1199" s="3"/>
      <c r="Z1199" s="3"/>
      <c r="AA1199" s="3"/>
      <c r="AB1199" s="3"/>
      <c r="AC1199" s="3"/>
      <c r="AD1199" s="3"/>
      <c r="AE1199" s="3"/>
      <c r="AF1199" s="3"/>
      <c r="AG1199" s="3"/>
      <c r="AH1199" s="3"/>
      <c r="AI1199" s="3"/>
      <c r="AJ1199" s="3"/>
      <c r="AK1199" s="3"/>
      <c r="AL1199" s="1"/>
      <c r="AM1199" s="1"/>
    </row>
    <row r="1200" spans="12:39">
      <c r="L1200" s="1"/>
      <c r="M1200" s="1"/>
      <c r="N1200" s="1"/>
      <c r="O1200" s="1"/>
      <c r="P1200" s="1"/>
      <c r="Q1200" s="1"/>
      <c r="R1200" s="3"/>
      <c r="S1200" s="3"/>
      <c r="T1200" s="3"/>
      <c r="U1200" s="3"/>
      <c r="V1200" s="3"/>
      <c r="W1200" s="3"/>
      <c r="X1200" s="3"/>
      <c r="Y1200" s="3"/>
      <c r="Z1200" s="3"/>
      <c r="AA1200" s="3"/>
      <c r="AB1200" s="3"/>
      <c r="AC1200" s="3"/>
      <c r="AD1200" s="3"/>
      <c r="AE1200" s="3"/>
      <c r="AF1200" s="3"/>
      <c r="AG1200" s="3"/>
      <c r="AH1200" s="3"/>
      <c r="AI1200" s="3"/>
      <c r="AJ1200" s="3"/>
      <c r="AK1200" s="3"/>
      <c r="AL1200" s="1"/>
      <c r="AM1200" s="1"/>
    </row>
    <row r="1201" spans="12:39">
      <c r="L1201" s="1"/>
      <c r="M1201" s="1"/>
      <c r="N1201" s="1"/>
      <c r="O1201" s="1"/>
      <c r="P1201" s="1"/>
      <c r="Q1201" s="1"/>
      <c r="R1201" s="3"/>
      <c r="S1201" s="3"/>
      <c r="T1201" s="3"/>
      <c r="U1201" s="3"/>
      <c r="V1201" s="3"/>
      <c r="W1201" s="3"/>
      <c r="X1201" s="3"/>
      <c r="Y1201" s="3"/>
      <c r="Z1201" s="3"/>
      <c r="AA1201" s="3"/>
      <c r="AB1201" s="3"/>
      <c r="AC1201" s="3"/>
      <c r="AD1201" s="3"/>
      <c r="AE1201" s="3"/>
      <c r="AF1201" s="3"/>
      <c r="AG1201" s="3"/>
      <c r="AH1201" s="3"/>
      <c r="AI1201" s="3"/>
      <c r="AJ1201" s="3"/>
      <c r="AK1201" s="3"/>
      <c r="AL1201" s="1"/>
      <c r="AM1201" s="1"/>
    </row>
    <row r="1202" spans="12:39">
      <c r="L1202" s="1"/>
      <c r="M1202" s="1"/>
      <c r="N1202" s="1"/>
      <c r="O1202" s="1"/>
      <c r="P1202" s="1"/>
      <c r="Q1202" s="1"/>
      <c r="R1202" s="3"/>
      <c r="S1202" s="3"/>
      <c r="T1202" s="3"/>
      <c r="U1202" s="3"/>
      <c r="V1202" s="3"/>
      <c r="W1202" s="3"/>
      <c r="X1202" s="3"/>
      <c r="Y1202" s="3"/>
      <c r="Z1202" s="3"/>
      <c r="AA1202" s="3"/>
      <c r="AB1202" s="3"/>
      <c r="AC1202" s="3"/>
      <c r="AD1202" s="3"/>
      <c r="AE1202" s="3"/>
      <c r="AF1202" s="3"/>
      <c r="AG1202" s="3"/>
      <c r="AH1202" s="3"/>
      <c r="AI1202" s="3"/>
      <c r="AJ1202" s="3"/>
      <c r="AK1202" s="3"/>
      <c r="AL1202" s="1"/>
      <c r="AM1202" s="1"/>
    </row>
    <row r="1203" spans="12:39">
      <c r="L1203" s="1"/>
      <c r="M1203" s="1"/>
      <c r="N1203" s="1"/>
      <c r="O1203" s="1"/>
      <c r="P1203" s="1"/>
      <c r="Q1203" s="1"/>
      <c r="R1203" s="3"/>
      <c r="S1203" s="3"/>
      <c r="T1203" s="3"/>
      <c r="U1203" s="3"/>
      <c r="V1203" s="3"/>
      <c r="W1203" s="3"/>
      <c r="X1203" s="3"/>
      <c r="Y1203" s="3"/>
      <c r="Z1203" s="3"/>
      <c r="AA1203" s="3"/>
      <c r="AB1203" s="3"/>
      <c r="AC1203" s="3"/>
      <c r="AD1203" s="3"/>
      <c r="AE1203" s="3"/>
      <c r="AF1203" s="3"/>
      <c r="AG1203" s="3"/>
      <c r="AH1203" s="3"/>
      <c r="AI1203" s="3"/>
      <c r="AJ1203" s="3"/>
      <c r="AK1203" s="3"/>
      <c r="AL1203" s="1"/>
      <c r="AM1203" s="1"/>
    </row>
    <row r="1204" spans="12:39">
      <c r="L1204" s="1"/>
      <c r="M1204" s="1"/>
      <c r="N1204" s="1"/>
      <c r="O1204" s="1"/>
      <c r="P1204" s="1"/>
      <c r="Q1204" s="1"/>
      <c r="R1204" s="3"/>
      <c r="S1204" s="3"/>
      <c r="T1204" s="3"/>
      <c r="U1204" s="3"/>
      <c r="V1204" s="3"/>
      <c r="W1204" s="3"/>
      <c r="X1204" s="3"/>
      <c r="Y1204" s="3"/>
      <c r="Z1204" s="3"/>
      <c r="AA1204" s="3"/>
      <c r="AB1204" s="3"/>
      <c r="AC1204" s="3"/>
      <c r="AD1204" s="3"/>
      <c r="AE1204" s="3"/>
      <c r="AF1204" s="3"/>
      <c r="AG1204" s="3"/>
      <c r="AH1204" s="3"/>
      <c r="AI1204" s="3"/>
      <c r="AJ1204" s="3"/>
      <c r="AK1204" s="3"/>
      <c r="AL1204" s="1"/>
      <c r="AM1204" s="1"/>
    </row>
    <row r="1205" spans="12:39">
      <c r="L1205" s="1"/>
      <c r="M1205" s="1"/>
      <c r="N1205" s="1"/>
      <c r="O1205" s="1"/>
      <c r="P1205" s="1"/>
      <c r="Q1205" s="1"/>
      <c r="R1205" s="3"/>
      <c r="S1205" s="3"/>
      <c r="T1205" s="3"/>
      <c r="U1205" s="3"/>
      <c r="V1205" s="3"/>
      <c r="W1205" s="3"/>
      <c r="X1205" s="3"/>
      <c r="Y1205" s="3"/>
      <c r="Z1205" s="3"/>
      <c r="AA1205" s="3"/>
      <c r="AB1205" s="3"/>
      <c r="AC1205" s="3"/>
      <c r="AD1205" s="3"/>
      <c r="AE1205" s="3"/>
      <c r="AF1205" s="3"/>
      <c r="AG1205" s="3"/>
      <c r="AH1205" s="3"/>
      <c r="AI1205" s="3"/>
      <c r="AJ1205" s="3"/>
      <c r="AK1205" s="3"/>
      <c r="AL1205" s="1"/>
      <c r="AM1205" s="1"/>
    </row>
    <row r="1206" spans="12:39">
      <c r="L1206" s="1"/>
      <c r="M1206" s="1"/>
      <c r="N1206" s="1"/>
      <c r="O1206" s="1"/>
      <c r="P1206" s="1"/>
      <c r="Q1206" s="1"/>
      <c r="R1206" s="3"/>
      <c r="S1206" s="3"/>
      <c r="T1206" s="3"/>
      <c r="U1206" s="3"/>
      <c r="V1206" s="3"/>
      <c r="W1206" s="3"/>
      <c r="X1206" s="3"/>
      <c r="Y1206" s="3"/>
      <c r="Z1206" s="3"/>
      <c r="AA1206" s="3"/>
      <c r="AB1206" s="3"/>
      <c r="AC1206" s="3"/>
      <c r="AD1206" s="3"/>
      <c r="AE1206" s="3"/>
      <c r="AF1206" s="3"/>
      <c r="AG1206" s="3"/>
      <c r="AH1206" s="3"/>
      <c r="AI1206" s="3"/>
      <c r="AJ1206" s="3"/>
      <c r="AK1206" s="3"/>
      <c r="AL1206" s="1"/>
      <c r="AM1206" s="1"/>
    </row>
    <row r="1207" spans="12:39">
      <c r="L1207" s="1"/>
      <c r="M1207" s="1"/>
      <c r="N1207" s="1"/>
      <c r="O1207" s="1"/>
      <c r="P1207" s="1"/>
      <c r="Q1207" s="1"/>
      <c r="R1207" s="3"/>
      <c r="S1207" s="3"/>
      <c r="T1207" s="3"/>
      <c r="U1207" s="3"/>
      <c r="V1207" s="3"/>
      <c r="W1207" s="3"/>
      <c r="X1207" s="3"/>
      <c r="Y1207" s="3"/>
      <c r="Z1207" s="3"/>
      <c r="AA1207" s="3"/>
      <c r="AB1207" s="3"/>
      <c r="AC1207" s="3"/>
      <c r="AD1207" s="3"/>
      <c r="AE1207" s="3"/>
      <c r="AF1207" s="3"/>
      <c r="AG1207" s="3"/>
      <c r="AH1207" s="3"/>
      <c r="AI1207" s="3"/>
      <c r="AJ1207" s="3"/>
      <c r="AK1207" s="3"/>
      <c r="AL1207" s="1"/>
      <c r="AM1207" s="1"/>
    </row>
    <row r="1208" spans="12:39">
      <c r="L1208" s="1"/>
      <c r="M1208" s="1"/>
      <c r="N1208" s="1"/>
      <c r="O1208" s="1"/>
      <c r="P1208" s="1"/>
      <c r="Q1208" s="1"/>
      <c r="R1208" s="3"/>
      <c r="S1208" s="3"/>
      <c r="T1208" s="3"/>
      <c r="U1208" s="3"/>
      <c r="V1208" s="3"/>
      <c r="W1208" s="3"/>
      <c r="X1208" s="3"/>
      <c r="Y1208" s="3"/>
      <c r="Z1208" s="3"/>
      <c r="AA1208" s="3"/>
      <c r="AB1208" s="3"/>
      <c r="AC1208" s="3"/>
      <c r="AD1208" s="3"/>
      <c r="AE1208" s="3"/>
      <c r="AF1208" s="3"/>
      <c r="AG1208" s="3"/>
      <c r="AH1208" s="3"/>
      <c r="AI1208" s="3"/>
      <c r="AJ1208" s="3"/>
      <c r="AK1208" s="3"/>
      <c r="AL1208" s="1"/>
      <c r="AM1208" s="1"/>
    </row>
    <row r="1209" spans="12:39">
      <c r="L1209" s="1"/>
      <c r="M1209" s="1"/>
      <c r="N1209" s="1"/>
      <c r="O1209" s="1"/>
      <c r="P1209" s="1"/>
      <c r="Q1209" s="1"/>
      <c r="R1209" s="3"/>
      <c r="S1209" s="3"/>
      <c r="T1209" s="3"/>
      <c r="U1209" s="3"/>
      <c r="V1209" s="3"/>
      <c r="W1209" s="3"/>
      <c r="X1209" s="3"/>
      <c r="Y1209" s="3"/>
      <c r="Z1209" s="3"/>
      <c r="AA1209" s="3"/>
      <c r="AB1209" s="3"/>
      <c r="AC1209" s="3"/>
      <c r="AD1209" s="3"/>
      <c r="AE1209" s="3"/>
      <c r="AF1209" s="3"/>
      <c r="AG1209" s="3"/>
      <c r="AH1209" s="3"/>
      <c r="AI1209" s="3"/>
      <c r="AJ1209" s="3"/>
      <c r="AK1209" s="3"/>
      <c r="AL1209" s="1"/>
      <c r="AM1209" s="1"/>
    </row>
    <row r="1210" spans="12:39">
      <c r="L1210" s="1"/>
      <c r="M1210" s="1"/>
      <c r="N1210" s="1"/>
      <c r="O1210" s="1"/>
      <c r="P1210" s="1"/>
      <c r="Q1210" s="1"/>
      <c r="R1210" s="3"/>
      <c r="S1210" s="3"/>
      <c r="T1210" s="3"/>
      <c r="U1210" s="3"/>
      <c r="V1210" s="3"/>
      <c r="W1210" s="3"/>
      <c r="X1210" s="3"/>
      <c r="Y1210" s="3"/>
      <c r="Z1210" s="3"/>
      <c r="AA1210" s="3"/>
      <c r="AB1210" s="3"/>
      <c r="AC1210" s="3"/>
      <c r="AD1210" s="3"/>
      <c r="AE1210" s="3"/>
      <c r="AF1210" s="3"/>
      <c r="AG1210" s="3"/>
      <c r="AH1210" s="3"/>
      <c r="AI1210" s="3"/>
      <c r="AJ1210" s="3"/>
      <c r="AK1210" s="3"/>
      <c r="AL1210" s="1"/>
      <c r="AM1210" s="1"/>
    </row>
    <row r="1211" spans="12:39">
      <c r="L1211" s="1"/>
      <c r="M1211" s="1"/>
      <c r="N1211" s="1"/>
      <c r="O1211" s="1"/>
      <c r="P1211" s="1"/>
      <c r="Q1211" s="1"/>
      <c r="R1211" s="3"/>
      <c r="S1211" s="3"/>
      <c r="T1211" s="3"/>
      <c r="U1211" s="3"/>
      <c r="V1211" s="3"/>
      <c r="W1211" s="3"/>
      <c r="X1211" s="3"/>
      <c r="Y1211" s="3"/>
      <c r="Z1211" s="3"/>
      <c r="AA1211" s="3"/>
      <c r="AB1211" s="3"/>
      <c r="AC1211" s="3"/>
      <c r="AD1211" s="3"/>
      <c r="AE1211" s="3"/>
      <c r="AF1211" s="3"/>
      <c r="AG1211" s="3"/>
      <c r="AH1211" s="3"/>
      <c r="AI1211" s="3"/>
      <c r="AJ1211" s="3"/>
      <c r="AK1211" s="3"/>
      <c r="AL1211" s="1"/>
      <c r="AM1211" s="1"/>
    </row>
    <row r="1212" spans="12:39">
      <c r="L1212" s="1"/>
      <c r="M1212" s="1"/>
      <c r="N1212" s="1"/>
      <c r="O1212" s="1"/>
      <c r="P1212" s="1"/>
      <c r="Q1212" s="1"/>
      <c r="R1212" s="3"/>
      <c r="S1212" s="3"/>
      <c r="T1212" s="3"/>
      <c r="U1212" s="3"/>
      <c r="V1212" s="3"/>
      <c r="W1212" s="3"/>
      <c r="X1212" s="3"/>
      <c r="Y1212" s="3"/>
      <c r="Z1212" s="3"/>
      <c r="AA1212" s="3"/>
      <c r="AB1212" s="3"/>
      <c r="AC1212" s="3"/>
      <c r="AD1212" s="3"/>
      <c r="AE1212" s="3"/>
      <c r="AF1212" s="3"/>
      <c r="AG1212" s="3"/>
      <c r="AH1212" s="3"/>
      <c r="AI1212" s="3"/>
      <c r="AJ1212" s="3"/>
      <c r="AK1212" s="3"/>
      <c r="AL1212" s="1"/>
      <c r="AM1212" s="1"/>
    </row>
    <row r="1213" spans="12:39">
      <c r="L1213" s="1"/>
      <c r="M1213" s="1"/>
      <c r="N1213" s="1"/>
      <c r="O1213" s="1"/>
      <c r="P1213" s="1"/>
      <c r="Q1213" s="1"/>
      <c r="R1213" s="3"/>
      <c r="S1213" s="3"/>
      <c r="T1213" s="3"/>
      <c r="U1213" s="3"/>
      <c r="V1213" s="3"/>
      <c r="W1213" s="3"/>
      <c r="X1213" s="3"/>
      <c r="Y1213" s="3"/>
      <c r="Z1213" s="3"/>
      <c r="AA1213" s="3"/>
      <c r="AB1213" s="3"/>
      <c r="AC1213" s="3"/>
      <c r="AD1213" s="3"/>
      <c r="AE1213" s="3"/>
      <c r="AF1213" s="3"/>
      <c r="AG1213" s="3"/>
      <c r="AH1213" s="3"/>
      <c r="AI1213" s="3"/>
      <c r="AJ1213" s="3"/>
      <c r="AK1213" s="3"/>
      <c r="AL1213" s="1"/>
      <c r="AM1213" s="1"/>
    </row>
    <row r="1214" spans="12:39">
      <c r="L1214" s="1"/>
      <c r="M1214" s="1"/>
      <c r="N1214" s="1"/>
      <c r="O1214" s="1"/>
      <c r="P1214" s="1"/>
      <c r="Q1214" s="1"/>
      <c r="R1214" s="3"/>
      <c r="S1214" s="3"/>
      <c r="T1214" s="3"/>
      <c r="U1214" s="3"/>
      <c r="V1214" s="3"/>
      <c r="W1214" s="3"/>
      <c r="X1214" s="3"/>
      <c r="Y1214" s="3"/>
      <c r="Z1214" s="3"/>
      <c r="AA1214" s="3"/>
      <c r="AB1214" s="3"/>
      <c r="AC1214" s="3"/>
      <c r="AD1214" s="3"/>
      <c r="AE1214" s="3"/>
      <c r="AF1214" s="3"/>
      <c r="AG1214" s="3"/>
      <c r="AH1214" s="3"/>
      <c r="AI1214" s="3"/>
      <c r="AJ1214" s="3"/>
      <c r="AK1214" s="3"/>
      <c r="AL1214" s="1"/>
      <c r="AM1214" s="1"/>
    </row>
    <row r="1215" spans="12:39">
      <c r="L1215" s="1"/>
      <c r="M1215" s="1"/>
      <c r="N1215" s="1"/>
      <c r="O1215" s="1"/>
      <c r="P1215" s="1"/>
      <c r="Q1215" s="1"/>
      <c r="R1215" s="3"/>
      <c r="S1215" s="3"/>
      <c r="T1215" s="3"/>
      <c r="U1215" s="3"/>
      <c r="V1215" s="3"/>
      <c r="W1215" s="3"/>
      <c r="X1215" s="3"/>
      <c r="Y1215" s="3"/>
      <c r="Z1215" s="3"/>
      <c r="AA1215" s="3"/>
      <c r="AB1215" s="3"/>
      <c r="AC1215" s="3"/>
      <c r="AD1215" s="3"/>
      <c r="AE1215" s="3"/>
      <c r="AF1215" s="3"/>
      <c r="AG1215" s="3"/>
      <c r="AH1215" s="3"/>
      <c r="AI1215" s="3"/>
      <c r="AJ1215" s="3"/>
      <c r="AK1215" s="3"/>
      <c r="AL1215" s="1"/>
      <c r="AM1215" s="1"/>
    </row>
    <row r="1216" spans="12:39">
      <c r="L1216" s="1"/>
      <c r="M1216" s="1"/>
      <c r="N1216" s="1"/>
      <c r="O1216" s="1"/>
      <c r="P1216" s="1"/>
      <c r="Q1216" s="1"/>
      <c r="R1216" s="3"/>
      <c r="S1216" s="3"/>
      <c r="T1216" s="3"/>
      <c r="U1216" s="3"/>
      <c r="V1216" s="3"/>
      <c r="W1216" s="3"/>
      <c r="X1216" s="3"/>
      <c r="Y1216" s="3"/>
      <c r="Z1216" s="3"/>
      <c r="AA1216" s="3"/>
      <c r="AB1216" s="3"/>
      <c r="AC1216" s="3"/>
      <c r="AD1216" s="3"/>
      <c r="AE1216" s="3"/>
      <c r="AF1216" s="3"/>
      <c r="AG1216" s="3"/>
      <c r="AH1216" s="3"/>
      <c r="AI1216" s="3"/>
      <c r="AJ1216" s="3"/>
      <c r="AK1216" s="3"/>
      <c r="AL1216" s="1"/>
      <c r="AM1216" s="1"/>
    </row>
    <row r="1217" spans="12:39">
      <c r="L1217" s="1"/>
      <c r="M1217" s="1"/>
      <c r="N1217" s="1"/>
      <c r="O1217" s="1"/>
      <c r="P1217" s="1"/>
      <c r="Q1217" s="1"/>
      <c r="R1217" s="3"/>
      <c r="S1217" s="3"/>
      <c r="T1217" s="3"/>
      <c r="U1217" s="3"/>
      <c r="V1217" s="3"/>
      <c r="W1217" s="3"/>
      <c r="X1217" s="3"/>
      <c r="Y1217" s="3"/>
      <c r="Z1217" s="3"/>
      <c r="AA1217" s="3"/>
      <c r="AB1217" s="3"/>
      <c r="AC1217" s="3"/>
      <c r="AD1217" s="3"/>
      <c r="AE1217" s="3"/>
      <c r="AF1217" s="3"/>
      <c r="AG1217" s="3"/>
      <c r="AH1217" s="3"/>
      <c r="AI1217" s="3"/>
      <c r="AJ1217" s="3"/>
      <c r="AK1217" s="3"/>
      <c r="AL1217" s="1"/>
      <c r="AM1217" s="1"/>
    </row>
    <row r="1218" spans="12:39">
      <c r="L1218" s="1"/>
      <c r="M1218" s="1"/>
      <c r="N1218" s="1"/>
      <c r="O1218" s="1"/>
      <c r="P1218" s="1"/>
      <c r="Q1218" s="1"/>
      <c r="R1218" s="3"/>
      <c r="S1218" s="3"/>
      <c r="T1218" s="3"/>
      <c r="U1218" s="3"/>
      <c r="V1218" s="3"/>
      <c r="W1218" s="3"/>
      <c r="X1218" s="3"/>
      <c r="Y1218" s="3"/>
      <c r="Z1218" s="3"/>
      <c r="AA1218" s="3"/>
      <c r="AB1218" s="3"/>
      <c r="AC1218" s="3"/>
      <c r="AD1218" s="3"/>
      <c r="AE1218" s="3"/>
      <c r="AF1218" s="3"/>
      <c r="AG1218" s="3"/>
      <c r="AH1218" s="3"/>
      <c r="AI1218" s="3"/>
      <c r="AJ1218" s="3"/>
      <c r="AK1218" s="3"/>
      <c r="AL1218" s="1"/>
      <c r="AM1218" s="1"/>
    </row>
    <row r="1219" spans="12:39">
      <c r="L1219" s="1"/>
      <c r="M1219" s="1"/>
      <c r="N1219" s="1"/>
      <c r="O1219" s="1"/>
      <c r="P1219" s="1"/>
      <c r="Q1219" s="1"/>
      <c r="R1219" s="3"/>
      <c r="S1219" s="3"/>
      <c r="T1219" s="3"/>
      <c r="U1219" s="3"/>
      <c r="V1219" s="3"/>
      <c r="W1219" s="3"/>
      <c r="X1219" s="3"/>
      <c r="Y1219" s="3"/>
      <c r="Z1219" s="3"/>
      <c r="AA1219" s="3"/>
      <c r="AB1219" s="3"/>
      <c r="AC1219" s="3"/>
      <c r="AD1219" s="3"/>
      <c r="AE1219" s="3"/>
      <c r="AF1219" s="3"/>
      <c r="AG1219" s="3"/>
      <c r="AH1219" s="3"/>
      <c r="AI1219" s="3"/>
      <c r="AJ1219" s="3"/>
      <c r="AK1219" s="3"/>
      <c r="AL1219" s="1"/>
      <c r="AM1219" s="1"/>
    </row>
    <row r="1220" spans="12:39">
      <c r="L1220" s="1"/>
      <c r="M1220" s="1"/>
      <c r="N1220" s="1"/>
      <c r="O1220" s="1"/>
      <c r="P1220" s="1"/>
      <c r="Q1220" s="1"/>
      <c r="R1220" s="3"/>
      <c r="S1220" s="3"/>
      <c r="T1220" s="3"/>
      <c r="U1220" s="3"/>
      <c r="V1220" s="3"/>
      <c r="W1220" s="3"/>
      <c r="X1220" s="3"/>
      <c r="Y1220" s="3"/>
      <c r="Z1220" s="3"/>
      <c r="AA1220" s="3"/>
      <c r="AB1220" s="3"/>
      <c r="AC1220" s="3"/>
      <c r="AD1220" s="3"/>
      <c r="AE1220" s="3"/>
      <c r="AF1220" s="3"/>
      <c r="AG1220" s="3"/>
      <c r="AH1220" s="3"/>
      <c r="AI1220" s="3"/>
      <c r="AJ1220" s="3"/>
      <c r="AK1220" s="3"/>
      <c r="AL1220" s="1"/>
      <c r="AM1220" s="1"/>
    </row>
    <row r="1221" spans="12:39">
      <c r="L1221" s="1"/>
      <c r="M1221" s="1"/>
      <c r="N1221" s="1"/>
      <c r="O1221" s="1"/>
      <c r="P1221" s="1"/>
      <c r="Q1221" s="1"/>
      <c r="R1221" s="3"/>
      <c r="S1221" s="3"/>
      <c r="T1221" s="3"/>
      <c r="U1221" s="3"/>
      <c r="V1221" s="3"/>
      <c r="W1221" s="3"/>
      <c r="X1221" s="3"/>
      <c r="Y1221" s="3"/>
      <c r="Z1221" s="3"/>
      <c r="AA1221" s="3"/>
      <c r="AB1221" s="3"/>
      <c r="AC1221" s="3"/>
      <c r="AD1221" s="3"/>
      <c r="AE1221" s="3"/>
      <c r="AF1221" s="3"/>
      <c r="AG1221" s="3"/>
      <c r="AH1221" s="3"/>
      <c r="AI1221" s="3"/>
      <c r="AJ1221" s="3"/>
      <c r="AK1221" s="3"/>
      <c r="AL1221" s="1"/>
      <c r="AM1221" s="1"/>
    </row>
    <row r="1222" spans="12:39">
      <c r="L1222" s="1"/>
      <c r="M1222" s="1"/>
      <c r="N1222" s="1"/>
      <c r="O1222" s="1"/>
      <c r="P1222" s="1"/>
      <c r="Q1222" s="1"/>
      <c r="R1222" s="3"/>
      <c r="S1222" s="3"/>
      <c r="T1222" s="3"/>
      <c r="U1222" s="3"/>
      <c r="V1222" s="3"/>
      <c r="W1222" s="3"/>
      <c r="X1222" s="3"/>
      <c r="Y1222" s="3"/>
      <c r="Z1222" s="3"/>
      <c r="AA1222" s="3"/>
      <c r="AB1222" s="3"/>
      <c r="AC1222" s="3"/>
      <c r="AD1222" s="3"/>
      <c r="AE1222" s="3"/>
      <c r="AF1222" s="3"/>
      <c r="AG1222" s="3"/>
      <c r="AH1222" s="3"/>
      <c r="AI1222" s="3"/>
      <c r="AJ1222" s="3"/>
      <c r="AK1222" s="3"/>
      <c r="AL1222" s="1"/>
      <c r="AM1222" s="1"/>
    </row>
    <row r="1223" spans="12:39">
      <c r="L1223" s="1"/>
      <c r="M1223" s="1"/>
      <c r="N1223" s="1"/>
      <c r="O1223" s="1"/>
      <c r="P1223" s="1"/>
      <c r="Q1223" s="1"/>
      <c r="R1223" s="3"/>
      <c r="S1223" s="3"/>
      <c r="T1223" s="3"/>
      <c r="U1223" s="3"/>
      <c r="V1223" s="3"/>
      <c r="W1223" s="3"/>
      <c r="X1223" s="3"/>
      <c r="Y1223" s="3"/>
      <c r="Z1223" s="3"/>
      <c r="AA1223" s="3"/>
      <c r="AB1223" s="3"/>
      <c r="AC1223" s="3"/>
      <c r="AD1223" s="3"/>
      <c r="AE1223" s="3"/>
      <c r="AF1223" s="3"/>
      <c r="AG1223" s="3"/>
      <c r="AH1223" s="3"/>
      <c r="AI1223" s="3"/>
      <c r="AJ1223" s="3"/>
      <c r="AK1223" s="3"/>
      <c r="AL1223" s="1"/>
      <c r="AM1223" s="1"/>
    </row>
    <row r="1224" spans="12:39">
      <c r="L1224" s="1"/>
      <c r="M1224" s="1"/>
      <c r="N1224" s="1"/>
      <c r="O1224" s="1"/>
      <c r="P1224" s="1"/>
      <c r="Q1224" s="1"/>
      <c r="R1224" s="3"/>
      <c r="S1224" s="3"/>
      <c r="T1224" s="3"/>
      <c r="U1224" s="3"/>
      <c r="V1224" s="3"/>
      <c r="W1224" s="3"/>
      <c r="X1224" s="3"/>
      <c r="Y1224" s="3"/>
      <c r="Z1224" s="3"/>
      <c r="AA1224" s="3"/>
      <c r="AB1224" s="3"/>
      <c r="AC1224" s="3"/>
      <c r="AD1224" s="3"/>
      <c r="AE1224" s="3"/>
      <c r="AF1224" s="3"/>
      <c r="AG1224" s="3"/>
      <c r="AH1224" s="3"/>
      <c r="AI1224" s="3"/>
      <c r="AJ1224" s="3"/>
      <c r="AK1224" s="3"/>
      <c r="AL1224" s="1"/>
      <c r="AM1224" s="1"/>
    </row>
    <row r="1225" spans="12:39">
      <c r="L1225" s="1"/>
      <c r="M1225" s="1"/>
      <c r="N1225" s="1"/>
      <c r="O1225" s="1"/>
      <c r="P1225" s="1"/>
      <c r="Q1225" s="1"/>
      <c r="R1225" s="3"/>
      <c r="S1225" s="3"/>
      <c r="T1225" s="3"/>
      <c r="U1225" s="3"/>
      <c r="V1225" s="3"/>
      <c r="W1225" s="3"/>
      <c r="X1225" s="3"/>
      <c r="Y1225" s="3"/>
      <c r="Z1225" s="3"/>
      <c r="AA1225" s="3"/>
      <c r="AB1225" s="3"/>
      <c r="AC1225" s="3"/>
      <c r="AD1225" s="3"/>
      <c r="AE1225" s="3"/>
      <c r="AF1225" s="3"/>
      <c r="AG1225" s="3"/>
      <c r="AH1225" s="3"/>
      <c r="AI1225" s="3"/>
      <c r="AJ1225" s="3"/>
      <c r="AK1225" s="3"/>
      <c r="AL1225" s="1"/>
      <c r="AM1225" s="1"/>
    </row>
    <row r="1226" spans="12:39">
      <c r="L1226" s="1"/>
      <c r="M1226" s="1"/>
      <c r="N1226" s="1"/>
      <c r="O1226" s="1"/>
      <c r="P1226" s="1"/>
      <c r="Q1226" s="1"/>
      <c r="R1226" s="3"/>
      <c r="S1226" s="3"/>
      <c r="T1226" s="3"/>
      <c r="U1226" s="3"/>
      <c r="V1226" s="3"/>
      <c r="W1226" s="3"/>
      <c r="X1226" s="3"/>
      <c r="Y1226" s="3"/>
      <c r="Z1226" s="3"/>
      <c r="AA1226" s="3"/>
      <c r="AB1226" s="3"/>
      <c r="AC1226" s="3"/>
      <c r="AD1226" s="3"/>
      <c r="AE1226" s="3"/>
      <c r="AF1226" s="3"/>
      <c r="AG1226" s="3"/>
      <c r="AH1226" s="3"/>
      <c r="AI1226" s="3"/>
      <c r="AJ1226" s="3"/>
      <c r="AK1226" s="3"/>
      <c r="AL1226" s="1"/>
      <c r="AM1226" s="1"/>
    </row>
    <row r="1227" spans="12:39">
      <c r="L1227" s="1"/>
      <c r="M1227" s="1"/>
      <c r="N1227" s="1"/>
      <c r="O1227" s="1"/>
      <c r="P1227" s="1"/>
      <c r="Q1227" s="1"/>
      <c r="R1227" s="3"/>
      <c r="S1227" s="3"/>
      <c r="T1227" s="3"/>
      <c r="U1227" s="3"/>
      <c r="V1227" s="3"/>
      <c r="W1227" s="3"/>
      <c r="X1227" s="3"/>
      <c r="Y1227" s="3"/>
      <c r="Z1227" s="3"/>
      <c r="AA1227" s="3"/>
      <c r="AB1227" s="3"/>
      <c r="AC1227" s="3"/>
      <c r="AD1227" s="3"/>
      <c r="AE1227" s="3"/>
      <c r="AF1227" s="3"/>
      <c r="AG1227" s="3"/>
      <c r="AH1227" s="3"/>
      <c r="AI1227" s="3"/>
      <c r="AJ1227" s="3"/>
      <c r="AK1227" s="3"/>
      <c r="AL1227" s="1"/>
      <c r="AM1227" s="1"/>
    </row>
    <row r="1228" spans="12:39">
      <c r="L1228" s="1"/>
      <c r="M1228" s="1"/>
      <c r="N1228" s="1"/>
      <c r="O1228" s="1"/>
      <c r="P1228" s="1"/>
      <c r="Q1228" s="1"/>
      <c r="R1228" s="3"/>
      <c r="S1228" s="3"/>
      <c r="T1228" s="3"/>
      <c r="U1228" s="3"/>
      <c r="V1228" s="3"/>
      <c r="W1228" s="3"/>
      <c r="X1228" s="3"/>
      <c r="Y1228" s="3"/>
      <c r="Z1228" s="3"/>
      <c r="AA1228" s="3"/>
      <c r="AB1228" s="3"/>
      <c r="AC1228" s="3"/>
      <c r="AD1228" s="3"/>
      <c r="AE1228" s="3"/>
      <c r="AF1228" s="3"/>
      <c r="AG1228" s="3"/>
      <c r="AH1228" s="3"/>
      <c r="AI1228" s="3"/>
      <c r="AJ1228" s="3"/>
      <c r="AK1228" s="3"/>
      <c r="AL1228" s="1"/>
      <c r="AM1228" s="1"/>
    </row>
    <row r="1229" spans="12:39">
      <c r="L1229" s="1"/>
      <c r="M1229" s="1"/>
      <c r="N1229" s="1"/>
      <c r="O1229" s="1"/>
      <c r="P1229" s="1"/>
      <c r="Q1229" s="1"/>
      <c r="R1229" s="3"/>
      <c r="S1229" s="3"/>
      <c r="T1229" s="3"/>
      <c r="U1229" s="3"/>
      <c r="V1229" s="3"/>
      <c r="W1229" s="3"/>
      <c r="X1229" s="3"/>
      <c r="Y1229" s="3"/>
      <c r="Z1229" s="3"/>
      <c r="AA1229" s="3"/>
      <c r="AB1229" s="3"/>
      <c r="AC1229" s="3"/>
      <c r="AD1229" s="3"/>
      <c r="AE1229" s="3"/>
      <c r="AF1229" s="3"/>
      <c r="AG1229" s="3"/>
      <c r="AH1229" s="3"/>
      <c r="AI1229" s="3"/>
      <c r="AJ1229" s="3"/>
      <c r="AK1229" s="3"/>
      <c r="AL1229" s="1"/>
      <c r="AM1229" s="1"/>
    </row>
    <row r="1230" spans="12:39">
      <c r="L1230" s="1"/>
      <c r="M1230" s="1"/>
      <c r="N1230" s="1"/>
      <c r="O1230" s="1"/>
      <c r="P1230" s="1"/>
      <c r="Q1230" s="1"/>
      <c r="R1230" s="3"/>
      <c r="S1230" s="3"/>
      <c r="T1230" s="3"/>
      <c r="U1230" s="3"/>
      <c r="V1230" s="3"/>
      <c r="W1230" s="3"/>
      <c r="X1230" s="3"/>
      <c r="Y1230" s="3"/>
      <c r="Z1230" s="3"/>
      <c r="AA1230" s="3"/>
      <c r="AB1230" s="3"/>
      <c r="AC1230" s="3"/>
      <c r="AD1230" s="3"/>
      <c r="AE1230" s="3"/>
      <c r="AF1230" s="3"/>
      <c r="AG1230" s="3"/>
      <c r="AH1230" s="3"/>
      <c r="AI1230" s="3"/>
      <c r="AJ1230" s="3"/>
      <c r="AK1230" s="3"/>
      <c r="AL1230" s="1"/>
      <c r="AM1230" s="1"/>
    </row>
    <row r="1231" spans="12:39">
      <c r="L1231" s="1"/>
      <c r="M1231" s="1"/>
      <c r="N1231" s="1"/>
      <c r="O1231" s="1"/>
      <c r="P1231" s="1"/>
      <c r="Q1231" s="1"/>
      <c r="R1231" s="3"/>
      <c r="S1231" s="3"/>
      <c r="T1231" s="3"/>
      <c r="U1231" s="3"/>
      <c r="V1231" s="3"/>
      <c r="W1231" s="3"/>
      <c r="X1231" s="3"/>
      <c r="Y1231" s="3"/>
      <c r="Z1231" s="3"/>
      <c r="AA1231" s="3"/>
      <c r="AB1231" s="3"/>
      <c r="AC1231" s="3"/>
      <c r="AD1231" s="3"/>
      <c r="AE1231" s="3"/>
      <c r="AF1231" s="3"/>
      <c r="AG1231" s="3"/>
      <c r="AH1231" s="3"/>
      <c r="AI1231" s="3"/>
      <c r="AJ1231" s="3"/>
      <c r="AK1231" s="3"/>
      <c r="AL1231" s="1"/>
      <c r="AM1231" s="1"/>
    </row>
    <row r="1232" spans="12:39">
      <c r="L1232" s="1"/>
      <c r="M1232" s="1"/>
      <c r="N1232" s="1"/>
      <c r="O1232" s="1"/>
      <c r="P1232" s="1"/>
      <c r="Q1232" s="1"/>
      <c r="R1232" s="3"/>
      <c r="S1232" s="3"/>
      <c r="T1232" s="3"/>
      <c r="U1232" s="3"/>
      <c r="V1232" s="3"/>
      <c r="W1232" s="3"/>
      <c r="X1232" s="3"/>
      <c r="Y1232" s="3"/>
      <c r="Z1232" s="3"/>
      <c r="AA1232" s="3"/>
      <c r="AB1232" s="3"/>
      <c r="AC1232" s="3"/>
      <c r="AD1232" s="3"/>
      <c r="AE1232" s="3"/>
      <c r="AF1232" s="3"/>
      <c r="AG1232" s="3"/>
      <c r="AH1232" s="3"/>
      <c r="AI1232" s="3"/>
      <c r="AJ1232" s="3"/>
      <c r="AK1232" s="3"/>
      <c r="AL1232" s="1"/>
      <c r="AM1232" s="1"/>
    </row>
    <row r="1233" spans="12:39">
      <c r="L1233" s="1"/>
      <c r="M1233" s="1"/>
      <c r="N1233" s="1"/>
      <c r="O1233" s="1"/>
      <c r="P1233" s="1"/>
      <c r="Q1233" s="1"/>
      <c r="R1233" s="3"/>
      <c r="S1233" s="3"/>
      <c r="T1233" s="3"/>
      <c r="U1233" s="3"/>
      <c r="V1233" s="3"/>
      <c r="W1233" s="3"/>
      <c r="X1233" s="3"/>
      <c r="Y1233" s="3"/>
      <c r="Z1233" s="3"/>
      <c r="AA1233" s="3"/>
      <c r="AB1233" s="3"/>
      <c r="AC1233" s="3"/>
      <c r="AD1233" s="3"/>
      <c r="AE1233" s="3"/>
      <c r="AF1233" s="3"/>
      <c r="AG1233" s="3"/>
      <c r="AH1233" s="3"/>
      <c r="AI1233" s="3"/>
      <c r="AJ1233" s="3"/>
      <c r="AK1233" s="3"/>
      <c r="AL1233" s="1"/>
      <c r="AM1233" s="1"/>
    </row>
    <row r="1234" spans="12:39">
      <c r="L1234" s="1"/>
      <c r="M1234" s="1"/>
      <c r="N1234" s="1"/>
      <c r="O1234" s="1"/>
      <c r="P1234" s="1"/>
      <c r="Q1234" s="1"/>
      <c r="R1234" s="3"/>
      <c r="S1234" s="3"/>
      <c r="T1234" s="3"/>
      <c r="U1234" s="3"/>
      <c r="V1234" s="3"/>
      <c r="W1234" s="3"/>
      <c r="X1234" s="3"/>
      <c r="Y1234" s="3"/>
      <c r="Z1234" s="3"/>
      <c r="AA1234" s="3"/>
      <c r="AB1234" s="3"/>
      <c r="AC1234" s="3"/>
      <c r="AD1234" s="3"/>
      <c r="AE1234" s="3"/>
      <c r="AF1234" s="3"/>
      <c r="AG1234" s="3"/>
      <c r="AH1234" s="3"/>
      <c r="AI1234" s="3"/>
      <c r="AJ1234" s="3"/>
      <c r="AK1234" s="3"/>
      <c r="AL1234" s="1"/>
      <c r="AM1234" s="1"/>
    </row>
    <row r="1235" spans="12:39">
      <c r="L1235" s="1"/>
      <c r="M1235" s="1"/>
      <c r="N1235" s="1"/>
      <c r="O1235" s="1"/>
      <c r="P1235" s="1"/>
      <c r="Q1235" s="1"/>
      <c r="R1235" s="3"/>
      <c r="S1235" s="3"/>
      <c r="T1235" s="3"/>
      <c r="U1235" s="3"/>
      <c r="V1235" s="3"/>
      <c r="W1235" s="3"/>
      <c r="X1235" s="3"/>
      <c r="Y1235" s="3"/>
      <c r="Z1235" s="3"/>
      <c r="AA1235" s="3"/>
      <c r="AB1235" s="3"/>
      <c r="AC1235" s="3"/>
      <c r="AD1235" s="3"/>
      <c r="AE1235" s="3"/>
      <c r="AF1235" s="3"/>
      <c r="AG1235" s="3"/>
      <c r="AH1235" s="3"/>
      <c r="AI1235" s="3"/>
      <c r="AJ1235" s="3"/>
      <c r="AK1235" s="3"/>
      <c r="AL1235" s="1"/>
      <c r="AM1235" s="1"/>
    </row>
    <row r="1236" spans="12:39">
      <c r="L1236" s="1"/>
      <c r="M1236" s="1"/>
      <c r="N1236" s="1"/>
      <c r="O1236" s="1"/>
      <c r="P1236" s="1"/>
      <c r="Q1236" s="1"/>
      <c r="R1236" s="3"/>
      <c r="S1236" s="3"/>
      <c r="T1236" s="3"/>
      <c r="U1236" s="3"/>
      <c r="V1236" s="3"/>
      <c r="W1236" s="3"/>
      <c r="X1236" s="3"/>
      <c r="Y1236" s="3"/>
      <c r="Z1236" s="3"/>
      <c r="AA1236" s="3"/>
      <c r="AB1236" s="3"/>
      <c r="AC1236" s="3"/>
      <c r="AD1236" s="3"/>
      <c r="AE1236" s="3"/>
      <c r="AF1236" s="3"/>
      <c r="AG1236" s="3"/>
      <c r="AH1236" s="3"/>
      <c r="AI1236" s="3"/>
      <c r="AJ1236" s="3"/>
      <c r="AK1236" s="3"/>
      <c r="AL1236" s="1"/>
      <c r="AM1236" s="1"/>
    </row>
    <row r="1237" spans="12:39">
      <c r="L1237" s="1"/>
      <c r="M1237" s="1"/>
      <c r="N1237" s="1"/>
      <c r="O1237" s="1"/>
      <c r="P1237" s="1"/>
      <c r="Q1237" s="1"/>
      <c r="R1237" s="3"/>
      <c r="S1237" s="3"/>
      <c r="T1237" s="3"/>
      <c r="U1237" s="3"/>
      <c r="V1237" s="3"/>
      <c r="W1237" s="3"/>
      <c r="X1237" s="3"/>
      <c r="Y1237" s="3"/>
      <c r="Z1237" s="3"/>
      <c r="AA1237" s="3"/>
      <c r="AB1237" s="3"/>
      <c r="AC1237" s="3"/>
      <c r="AD1237" s="3"/>
      <c r="AE1237" s="3"/>
      <c r="AF1237" s="3"/>
      <c r="AG1237" s="3"/>
      <c r="AH1237" s="3"/>
      <c r="AI1237" s="3"/>
      <c r="AJ1237" s="3"/>
      <c r="AK1237" s="3"/>
      <c r="AL1237" s="1"/>
      <c r="AM1237" s="1"/>
    </row>
    <row r="1238" spans="12:39">
      <c r="L1238" s="1"/>
      <c r="M1238" s="1"/>
      <c r="N1238" s="1"/>
      <c r="O1238" s="1"/>
      <c r="P1238" s="1"/>
      <c r="Q1238" s="1"/>
      <c r="R1238" s="3"/>
      <c r="S1238" s="3"/>
      <c r="T1238" s="3"/>
      <c r="U1238" s="3"/>
      <c r="V1238" s="3"/>
      <c r="W1238" s="3"/>
      <c r="X1238" s="3"/>
      <c r="Y1238" s="3"/>
      <c r="Z1238" s="3"/>
      <c r="AA1238" s="3"/>
      <c r="AB1238" s="3"/>
      <c r="AC1238" s="3"/>
      <c r="AD1238" s="3"/>
      <c r="AE1238" s="3"/>
      <c r="AF1238" s="3"/>
      <c r="AG1238" s="3"/>
      <c r="AH1238" s="3"/>
      <c r="AI1238" s="3"/>
      <c r="AJ1238" s="3"/>
      <c r="AK1238" s="3"/>
      <c r="AL1238" s="1"/>
      <c r="AM1238" s="1"/>
    </row>
    <row r="1239" spans="12:39">
      <c r="L1239" s="1"/>
      <c r="M1239" s="1"/>
      <c r="N1239" s="1"/>
      <c r="O1239" s="1"/>
      <c r="P1239" s="1"/>
      <c r="Q1239" s="1"/>
      <c r="R1239" s="3"/>
      <c r="S1239" s="3"/>
      <c r="T1239" s="3"/>
      <c r="U1239" s="3"/>
      <c r="V1239" s="3"/>
      <c r="W1239" s="3"/>
      <c r="X1239" s="3"/>
      <c r="Y1239" s="3"/>
      <c r="Z1239" s="3"/>
      <c r="AA1239" s="3"/>
      <c r="AB1239" s="3"/>
      <c r="AC1239" s="3"/>
      <c r="AD1239" s="3"/>
      <c r="AE1239" s="3"/>
      <c r="AF1239" s="3"/>
      <c r="AG1239" s="3"/>
      <c r="AH1239" s="3"/>
      <c r="AI1239" s="3"/>
      <c r="AJ1239" s="3"/>
      <c r="AK1239" s="3"/>
      <c r="AL1239" s="1"/>
      <c r="AM1239" s="1"/>
    </row>
    <row r="1240" spans="12:39">
      <c r="L1240" s="1"/>
      <c r="M1240" s="1"/>
      <c r="N1240" s="1"/>
      <c r="O1240" s="1"/>
      <c r="P1240" s="1"/>
      <c r="Q1240" s="1"/>
      <c r="R1240" s="3"/>
      <c r="S1240" s="3"/>
      <c r="T1240" s="3"/>
      <c r="U1240" s="3"/>
      <c r="V1240" s="3"/>
      <c r="W1240" s="3"/>
      <c r="X1240" s="3"/>
      <c r="Y1240" s="3"/>
      <c r="Z1240" s="3"/>
      <c r="AA1240" s="3"/>
      <c r="AB1240" s="3"/>
      <c r="AC1240" s="3"/>
      <c r="AD1240" s="3"/>
      <c r="AE1240" s="3"/>
      <c r="AF1240" s="3"/>
      <c r="AG1240" s="3"/>
      <c r="AH1240" s="3"/>
      <c r="AI1240" s="3"/>
      <c r="AJ1240" s="3"/>
      <c r="AK1240" s="3"/>
      <c r="AL1240" s="1"/>
      <c r="AM1240" s="1"/>
    </row>
    <row r="1241" spans="12:39">
      <c r="L1241" s="1"/>
      <c r="M1241" s="1"/>
      <c r="N1241" s="1"/>
      <c r="O1241" s="1"/>
      <c r="P1241" s="1"/>
      <c r="Q1241" s="1"/>
      <c r="R1241" s="3"/>
      <c r="S1241" s="3"/>
      <c r="T1241" s="3"/>
      <c r="U1241" s="3"/>
      <c r="V1241" s="3"/>
      <c r="W1241" s="3"/>
      <c r="X1241" s="3"/>
      <c r="Y1241" s="3"/>
      <c r="Z1241" s="3"/>
      <c r="AA1241" s="3"/>
      <c r="AB1241" s="3"/>
      <c r="AC1241" s="3"/>
      <c r="AD1241" s="3"/>
      <c r="AE1241" s="3"/>
      <c r="AF1241" s="3"/>
      <c r="AG1241" s="3"/>
      <c r="AH1241" s="3"/>
      <c r="AI1241" s="3"/>
      <c r="AJ1241" s="3"/>
      <c r="AK1241" s="3"/>
      <c r="AL1241" s="1"/>
      <c r="AM1241" s="1"/>
    </row>
    <row r="1242" spans="12:39">
      <c r="L1242" s="1"/>
      <c r="M1242" s="1"/>
      <c r="N1242" s="1"/>
      <c r="O1242" s="1"/>
      <c r="P1242" s="1"/>
      <c r="Q1242" s="1"/>
      <c r="R1242" s="3"/>
      <c r="S1242" s="3"/>
      <c r="T1242" s="3"/>
      <c r="U1242" s="3"/>
      <c r="V1242" s="3"/>
      <c r="W1242" s="3"/>
      <c r="X1242" s="3"/>
      <c r="Y1242" s="3"/>
      <c r="Z1242" s="3"/>
      <c r="AA1242" s="3"/>
      <c r="AB1242" s="3"/>
      <c r="AC1242" s="3"/>
      <c r="AD1242" s="3"/>
      <c r="AE1242" s="3"/>
      <c r="AF1242" s="3"/>
      <c r="AG1242" s="3"/>
      <c r="AH1242" s="3"/>
      <c r="AI1242" s="3"/>
      <c r="AJ1242" s="3"/>
      <c r="AK1242" s="3"/>
      <c r="AL1242" s="1"/>
      <c r="AM1242" s="1"/>
    </row>
    <row r="1243" spans="12:39">
      <c r="L1243" s="1"/>
      <c r="M1243" s="1"/>
      <c r="N1243" s="1"/>
      <c r="O1243" s="1"/>
      <c r="P1243" s="1"/>
      <c r="Q1243" s="1"/>
      <c r="R1243" s="3"/>
      <c r="S1243" s="3"/>
      <c r="T1243" s="3"/>
      <c r="U1243" s="3"/>
      <c r="V1243" s="3"/>
      <c r="W1243" s="3"/>
      <c r="X1243" s="3"/>
      <c r="Y1243" s="3"/>
      <c r="Z1243" s="3"/>
      <c r="AA1243" s="3"/>
      <c r="AB1243" s="3"/>
      <c r="AC1243" s="3"/>
      <c r="AD1243" s="3"/>
      <c r="AE1243" s="3"/>
      <c r="AF1243" s="3"/>
      <c r="AG1243" s="3"/>
      <c r="AH1243" s="3"/>
      <c r="AI1243" s="3"/>
      <c r="AJ1243" s="3"/>
      <c r="AK1243" s="3"/>
      <c r="AL1243" s="1"/>
      <c r="AM1243" s="1"/>
    </row>
    <row r="1244" spans="12:39">
      <c r="L1244" s="1"/>
      <c r="M1244" s="1"/>
      <c r="N1244" s="1"/>
      <c r="O1244" s="1"/>
      <c r="P1244" s="1"/>
      <c r="Q1244" s="1"/>
      <c r="R1244" s="3"/>
      <c r="S1244" s="3"/>
      <c r="T1244" s="3"/>
      <c r="U1244" s="3"/>
      <c r="V1244" s="3"/>
      <c r="W1244" s="3"/>
      <c r="X1244" s="3"/>
      <c r="Y1244" s="3"/>
      <c r="Z1244" s="3"/>
      <c r="AA1244" s="3"/>
      <c r="AB1244" s="3"/>
      <c r="AC1244" s="3"/>
      <c r="AD1244" s="3"/>
      <c r="AE1244" s="3"/>
      <c r="AF1244" s="3"/>
      <c r="AG1244" s="3"/>
      <c r="AH1244" s="3"/>
      <c r="AI1244" s="3"/>
      <c r="AJ1244" s="3"/>
      <c r="AK1244" s="3"/>
      <c r="AL1244" s="1"/>
      <c r="AM1244" s="1"/>
    </row>
    <row r="1245" spans="12:39">
      <c r="L1245" s="1"/>
      <c r="M1245" s="1"/>
      <c r="N1245" s="1"/>
      <c r="O1245" s="1"/>
      <c r="P1245" s="1"/>
      <c r="Q1245" s="1"/>
      <c r="R1245" s="3"/>
      <c r="S1245" s="3"/>
      <c r="T1245" s="3"/>
      <c r="U1245" s="3"/>
      <c r="V1245" s="3"/>
      <c r="W1245" s="3"/>
      <c r="X1245" s="3"/>
      <c r="Y1245" s="3"/>
      <c r="Z1245" s="3"/>
      <c r="AA1245" s="3"/>
      <c r="AB1245" s="3"/>
      <c r="AC1245" s="3"/>
      <c r="AD1245" s="3"/>
      <c r="AE1245" s="3"/>
      <c r="AF1245" s="3"/>
      <c r="AG1245" s="3"/>
      <c r="AH1245" s="3"/>
      <c r="AI1245" s="3"/>
      <c r="AJ1245" s="3"/>
      <c r="AK1245" s="3"/>
      <c r="AL1245" s="1"/>
      <c r="AM1245" s="1"/>
    </row>
    <row r="1246" spans="12:39">
      <c r="L1246" s="1"/>
      <c r="M1246" s="1"/>
      <c r="N1246" s="1"/>
      <c r="O1246" s="1"/>
      <c r="P1246" s="1"/>
      <c r="Q1246" s="1"/>
      <c r="R1246" s="3"/>
      <c r="S1246" s="3"/>
      <c r="T1246" s="3"/>
      <c r="U1246" s="3"/>
      <c r="V1246" s="3"/>
      <c r="W1246" s="3"/>
      <c r="X1246" s="3"/>
      <c r="Y1246" s="3"/>
      <c r="Z1246" s="3"/>
      <c r="AA1246" s="3"/>
      <c r="AB1246" s="3"/>
      <c r="AC1246" s="3"/>
      <c r="AD1246" s="3"/>
      <c r="AE1246" s="3"/>
      <c r="AF1246" s="3"/>
      <c r="AG1246" s="3"/>
      <c r="AH1246" s="3"/>
      <c r="AI1246" s="3"/>
      <c r="AJ1246" s="3"/>
      <c r="AK1246" s="3"/>
      <c r="AL1246" s="1"/>
      <c r="AM1246" s="1"/>
    </row>
    <row r="1247" spans="12:39">
      <c r="L1247" s="1"/>
      <c r="M1247" s="1"/>
      <c r="N1247" s="1"/>
      <c r="O1247" s="1"/>
      <c r="P1247" s="1"/>
      <c r="Q1247" s="1"/>
      <c r="R1247" s="3"/>
      <c r="S1247" s="3"/>
      <c r="T1247" s="3"/>
      <c r="U1247" s="3"/>
      <c r="V1247" s="3"/>
      <c r="W1247" s="3"/>
      <c r="X1247" s="3"/>
      <c r="Y1247" s="3"/>
      <c r="Z1247" s="3"/>
      <c r="AA1247" s="3"/>
      <c r="AB1247" s="3"/>
      <c r="AC1247" s="3"/>
      <c r="AD1247" s="3"/>
      <c r="AE1247" s="3"/>
      <c r="AF1247" s="3"/>
      <c r="AG1247" s="3"/>
      <c r="AH1247" s="3"/>
      <c r="AI1247" s="3"/>
      <c r="AJ1247" s="3"/>
      <c r="AK1247" s="3"/>
      <c r="AL1247" s="1"/>
      <c r="AM1247" s="1"/>
    </row>
    <row r="1248" spans="12:39">
      <c r="L1248" s="1"/>
      <c r="M1248" s="1"/>
      <c r="N1248" s="1"/>
      <c r="O1248" s="1"/>
      <c r="P1248" s="1"/>
      <c r="Q1248" s="1"/>
      <c r="R1248" s="3"/>
      <c r="S1248" s="3"/>
      <c r="T1248" s="3"/>
      <c r="U1248" s="3"/>
      <c r="V1248" s="3"/>
      <c r="W1248" s="3"/>
      <c r="X1248" s="3"/>
      <c r="Y1248" s="3"/>
      <c r="Z1248" s="3"/>
      <c r="AA1248" s="3"/>
      <c r="AB1248" s="3"/>
      <c r="AC1248" s="3"/>
      <c r="AD1248" s="3"/>
      <c r="AE1248" s="3"/>
      <c r="AF1248" s="3"/>
      <c r="AG1248" s="3"/>
      <c r="AH1248" s="3"/>
      <c r="AI1248" s="3"/>
      <c r="AJ1248" s="3"/>
      <c r="AK1248" s="3"/>
      <c r="AL1248" s="1"/>
      <c r="AM1248" s="1"/>
    </row>
    <row r="1249" spans="12:39">
      <c r="L1249" s="1"/>
      <c r="M1249" s="1"/>
      <c r="N1249" s="1"/>
      <c r="O1249" s="1"/>
      <c r="P1249" s="1"/>
      <c r="Q1249" s="1"/>
      <c r="R1249" s="3"/>
      <c r="S1249" s="3"/>
      <c r="T1249" s="3"/>
      <c r="U1249" s="3"/>
      <c r="V1249" s="3"/>
      <c r="W1249" s="3"/>
      <c r="X1249" s="3"/>
      <c r="Y1249" s="3"/>
      <c r="Z1249" s="3"/>
      <c r="AA1249" s="3"/>
      <c r="AB1249" s="3"/>
      <c r="AC1249" s="3"/>
      <c r="AD1249" s="3"/>
      <c r="AE1249" s="3"/>
      <c r="AF1249" s="3"/>
      <c r="AG1249" s="3"/>
      <c r="AH1249" s="3"/>
      <c r="AI1249" s="3"/>
      <c r="AJ1249" s="3"/>
      <c r="AK1249" s="3"/>
      <c r="AL1249" s="1"/>
      <c r="AM1249" s="1"/>
    </row>
    <row r="1250" spans="12:39">
      <c r="L1250" s="1"/>
      <c r="M1250" s="1"/>
      <c r="N1250" s="1"/>
      <c r="O1250" s="1"/>
      <c r="P1250" s="1"/>
      <c r="Q1250" s="1"/>
      <c r="R1250" s="3"/>
      <c r="S1250" s="3"/>
      <c r="T1250" s="3"/>
      <c r="U1250" s="3"/>
      <c r="V1250" s="3"/>
      <c r="W1250" s="3"/>
      <c r="X1250" s="3"/>
      <c r="Y1250" s="3"/>
      <c r="Z1250" s="3"/>
      <c r="AA1250" s="3"/>
      <c r="AB1250" s="3"/>
      <c r="AC1250" s="3"/>
      <c r="AD1250" s="3"/>
      <c r="AE1250" s="3"/>
      <c r="AF1250" s="3"/>
      <c r="AG1250" s="3"/>
      <c r="AH1250" s="3"/>
      <c r="AI1250" s="3"/>
      <c r="AJ1250" s="3"/>
      <c r="AK1250" s="3"/>
      <c r="AL1250" s="1"/>
      <c r="AM1250" s="1"/>
    </row>
    <row r="1251" spans="12:39">
      <c r="L1251" s="1"/>
      <c r="M1251" s="1"/>
      <c r="N1251" s="1"/>
      <c r="O1251" s="1"/>
      <c r="P1251" s="1"/>
      <c r="Q1251" s="1"/>
      <c r="R1251" s="3"/>
      <c r="S1251" s="3"/>
      <c r="T1251" s="3"/>
      <c r="U1251" s="3"/>
      <c r="V1251" s="3"/>
      <c r="W1251" s="3"/>
      <c r="X1251" s="3"/>
      <c r="Y1251" s="3"/>
      <c r="Z1251" s="3"/>
      <c r="AA1251" s="3"/>
      <c r="AB1251" s="3"/>
      <c r="AC1251" s="3"/>
      <c r="AD1251" s="3"/>
      <c r="AE1251" s="3"/>
      <c r="AF1251" s="3"/>
      <c r="AG1251" s="3"/>
      <c r="AH1251" s="3"/>
      <c r="AI1251" s="3"/>
      <c r="AJ1251" s="3"/>
      <c r="AK1251" s="3"/>
      <c r="AL1251" s="1"/>
      <c r="AM1251" s="1"/>
    </row>
    <row r="1252" spans="12:39">
      <c r="L1252" s="1"/>
      <c r="M1252" s="1"/>
      <c r="N1252" s="1"/>
      <c r="O1252" s="1"/>
      <c r="P1252" s="1"/>
      <c r="Q1252" s="1"/>
      <c r="R1252" s="3"/>
      <c r="S1252" s="3"/>
      <c r="T1252" s="3"/>
      <c r="U1252" s="3"/>
      <c r="V1252" s="3"/>
      <c r="W1252" s="3"/>
      <c r="X1252" s="3"/>
      <c r="Y1252" s="3"/>
      <c r="Z1252" s="3"/>
      <c r="AA1252" s="3"/>
      <c r="AB1252" s="3"/>
      <c r="AC1252" s="3"/>
      <c r="AD1252" s="3"/>
      <c r="AE1252" s="3"/>
      <c r="AF1252" s="3"/>
      <c r="AG1252" s="3"/>
      <c r="AH1252" s="3"/>
      <c r="AI1252" s="3"/>
      <c r="AJ1252" s="3"/>
      <c r="AK1252" s="3"/>
      <c r="AL1252" s="1"/>
      <c r="AM1252" s="1"/>
    </row>
    <row r="1253" spans="12:39">
      <c r="L1253" s="1"/>
      <c r="M1253" s="1"/>
      <c r="N1253" s="1"/>
      <c r="O1253" s="1"/>
      <c r="P1253" s="1"/>
      <c r="Q1253" s="1"/>
      <c r="R1253" s="3"/>
      <c r="S1253" s="3"/>
      <c r="T1253" s="3"/>
      <c r="U1253" s="3"/>
      <c r="V1253" s="3"/>
      <c r="W1253" s="3"/>
      <c r="X1253" s="3"/>
      <c r="Y1253" s="3"/>
      <c r="Z1253" s="3"/>
      <c r="AA1253" s="3"/>
      <c r="AB1253" s="3"/>
      <c r="AC1253" s="3"/>
      <c r="AD1253" s="3"/>
      <c r="AE1253" s="3"/>
      <c r="AF1253" s="3"/>
      <c r="AG1253" s="3"/>
      <c r="AH1253" s="3"/>
      <c r="AI1253" s="3"/>
      <c r="AJ1253" s="3"/>
      <c r="AK1253" s="3"/>
      <c r="AL1253" s="1"/>
      <c r="AM1253" s="1"/>
    </row>
    <row r="1254" spans="12:39">
      <c r="L1254" s="1"/>
      <c r="M1254" s="1"/>
      <c r="N1254" s="1"/>
      <c r="O1254" s="1"/>
      <c r="P1254" s="1"/>
      <c r="Q1254" s="1"/>
      <c r="R1254" s="3"/>
      <c r="S1254" s="3"/>
      <c r="T1254" s="3"/>
      <c r="U1254" s="3"/>
      <c r="V1254" s="3"/>
      <c r="W1254" s="3"/>
      <c r="X1254" s="3"/>
      <c r="Y1254" s="3"/>
      <c r="Z1254" s="3"/>
      <c r="AA1254" s="3"/>
      <c r="AB1254" s="3"/>
      <c r="AC1254" s="3"/>
      <c r="AD1254" s="3"/>
      <c r="AE1254" s="3"/>
      <c r="AF1254" s="3"/>
      <c r="AG1254" s="3"/>
      <c r="AH1254" s="3"/>
      <c r="AI1254" s="3"/>
      <c r="AJ1254" s="3"/>
      <c r="AK1254" s="3"/>
      <c r="AL1254" s="1"/>
      <c r="AM1254" s="1"/>
    </row>
    <row r="1255" spans="12:39">
      <c r="L1255" s="1"/>
      <c r="M1255" s="1"/>
      <c r="N1255" s="1"/>
      <c r="O1255" s="1"/>
      <c r="P1255" s="1"/>
      <c r="Q1255" s="1"/>
      <c r="R1255" s="3"/>
      <c r="S1255" s="3"/>
      <c r="T1255" s="3"/>
      <c r="U1255" s="3"/>
      <c r="V1255" s="3"/>
      <c r="W1255" s="3"/>
      <c r="X1255" s="3"/>
      <c r="Y1255" s="3"/>
      <c r="Z1255" s="3"/>
      <c r="AA1255" s="3"/>
      <c r="AB1255" s="3"/>
      <c r="AC1255" s="3"/>
      <c r="AD1255" s="3"/>
      <c r="AE1255" s="3"/>
      <c r="AF1255" s="3"/>
      <c r="AG1255" s="3"/>
      <c r="AH1255" s="3"/>
      <c r="AI1255" s="3"/>
      <c r="AJ1255" s="3"/>
      <c r="AK1255" s="3"/>
      <c r="AL1255" s="1"/>
      <c r="AM1255" s="1"/>
    </row>
    <row r="1256" spans="12:39">
      <c r="L1256" s="1"/>
      <c r="M1256" s="1"/>
      <c r="N1256" s="1"/>
      <c r="O1256" s="1"/>
      <c r="P1256" s="1"/>
      <c r="Q1256" s="1"/>
      <c r="R1256" s="3"/>
      <c r="S1256" s="3"/>
      <c r="T1256" s="3"/>
      <c r="U1256" s="3"/>
      <c r="V1256" s="3"/>
      <c r="W1256" s="3"/>
      <c r="X1256" s="3"/>
      <c r="Y1256" s="3"/>
      <c r="Z1256" s="3"/>
      <c r="AA1256" s="3"/>
      <c r="AB1256" s="3"/>
      <c r="AC1256" s="3"/>
      <c r="AD1256" s="3"/>
      <c r="AE1256" s="3"/>
      <c r="AF1256" s="3"/>
      <c r="AG1256" s="3"/>
      <c r="AH1256" s="3"/>
      <c r="AI1256" s="3"/>
      <c r="AJ1256" s="3"/>
      <c r="AK1256" s="3"/>
      <c r="AL1256" s="1"/>
      <c r="AM1256" s="1"/>
    </row>
    <row r="1257" spans="12:39">
      <c r="L1257" s="1"/>
      <c r="M1257" s="1"/>
      <c r="N1257" s="1"/>
      <c r="O1257" s="1"/>
      <c r="P1257" s="1"/>
      <c r="Q1257" s="1"/>
      <c r="R1257" s="3"/>
      <c r="S1257" s="3"/>
      <c r="T1257" s="3"/>
      <c r="U1257" s="3"/>
      <c r="V1257" s="3"/>
      <c r="W1257" s="3"/>
      <c r="X1257" s="3"/>
      <c r="Y1257" s="3"/>
      <c r="Z1257" s="3"/>
      <c r="AA1257" s="3"/>
      <c r="AB1257" s="3"/>
      <c r="AC1257" s="3"/>
      <c r="AD1257" s="3"/>
      <c r="AE1257" s="3"/>
      <c r="AF1257" s="3"/>
      <c r="AG1257" s="3"/>
      <c r="AH1257" s="3"/>
      <c r="AI1257" s="3"/>
      <c r="AJ1257" s="3"/>
      <c r="AK1257" s="3"/>
      <c r="AL1257" s="1"/>
      <c r="AM1257" s="1"/>
    </row>
    <row r="1258" spans="12:39">
      <c r="L1258" s="1"/>
      <c r="M1258" s="1"/>
      <c r="N1258" s="1"/>
      <c r="O1258" s="1"/>
      <c r="P1258" s="1"/>
      <c r="Q1258" s="1"/>
      <c r="R1258" s="3"/>
      <c r="S1258" s="3"/>
      <c r="T1258" s="3"/>
      <c r="U1258" s="3"/>
      <c r="V1258" s="3"/>
      <c r="W1258" s="3"/>
      <c r="X1258" s="3"/>
      <c r="Y1258" s="3"/>
      <c r="Z1258" s="3"/>
      <c r="AA1258" s="3"/>
      <c r="AB1258" s="3"/>
      <c r="AC1258" s="3"/>
      <c r="AD1258" s="3"/>
      <c r="AE1258" s="3"/>
      <c r="AF1258" s="3"/>
      <c r="AG1258" s="3"/>
      <c r="AH1258" s="3"/>
      <c r="AI1258" s="3"/>
      <c r="AJ1258" s="3"/>
      <c r="AK1258" s="3"/>
      <c r="AL1258" s="1"/>
      <c r="AM1258" s="1"/>
    </row>
    <row r="1259" spans="12:39">
      <c r="L1259" s="1"/>
      <c r="M1259" s="1"/>
      <c r="N1259" s="1"/>
      <c r="O1259" s="1"/>
      <c r="P1259" s="1"/>
      <c r="Q1259" s="1"/>
      <c r="R1259" s="3"/>
      <c r="S1259" s="3"/>
      <c r="T1259" s="3"/>
      <c r="U1259" s="3"/>
      <c r="V1259" s="3"/>
      <c r="W1259" s="3"/>
      <c r="X1259" s="3"/>
      <c r="Y1259" s="3"/>
      <c r="Z1259" s="3"/>
      <c r="AA1259" s="3"/>
      <c r="AB1259" s="3"/>
      <c r="AC1259" s="3"/>
      <c r="AD1259" s="3"/>
      <c r="AE1259" s="3"/>
      <c r="AF1259" s="3"/>
      <c r="AG1259" s="3"/>
      <c r="AH1259" s="3"/>
      <c r="AI1259" s="3"/>
      <c r="AJ1259" s="3"/>
      <c r="AK1259" s="3"/>
      <c r="AL1259" s="1"/>
      <c r="AM1259" s="1"/>
    </row>
    <row r="1260" spans="12:39">
      <c r="L1260" s="1"/>
      <c r="M1260" s="1"/>
      <c r="N1260" s="1"/>
      <c r="O1260" s="1"/>
      <c r="P1260" s="1"/>
      <c r="Q1260" s="1"/>
      <c r="R1260" s="3"/>
      <c r="S1260" s="3"/>
      <c r="T1260" s="3"/>
      <c r="U1260" s="3"/>
      <c r="V1260" s="3"/>
      <c r="W1260" s="3"/>
      <c r="X1260" s="3"/>
      <c r="Y1260" s="3"/>
      <c r="Z1260" s="3"/>
      <c r="AA1260" s="3"/>
      <c r="AB1260" s="3"/>
      <c r="AC1260" s="3"/>
      <c r="AD1260" s="3"/>
      <c r="AE1260" s="3"/>
      <c r="AF1260" s="3"/>
      <c r="AG1260" s="3"/>
      <c r="AH1260" s="3"/>
      <c r="AI1260" s="3"/>
      <c r="AJ1260" s="3"/>
      <c r="AK1260" s="3"/>
      <c r="AL1260" s="1"/>
      <c r="AM1260" s="1"/>
    </row>
    <row r="1261" spans="12:39">
      <c r="L1261" s="1"/>
      <c r="M1261" s="1"/>
      <c r="N1261" s="1"/>
      <c r="O1261" s="1"/>
      <c r="P1261" s="1"/>
      <c r="Q1261" s="1"/>
      <c r="R1261" s="3"/>
      <c r="S1261" s="3"/>
      <c r="T1261" s="3"/>
      <c r="U1261" s="3"/>
      <c r="V1261" s="3"/>
      <c r="W1261" s="3"/>
      <c r="X1261" s="3"/>
      <c r="Y1261" s="3"/>
      <c r="Z1261" s="3"/>
      <c r="AA1261" s="3"/>
      <c r="AB1261" s="3"/>
      <c r="AC1261" s="3"/>
      <c r="AD1261" s="3"/>
      <c r="AE1261" s="3"/>
      <c r="AF1261" s="3"/>
      <c r="AG1261" s="3"/>
      <c r="AH1261" s="3"/>
      <c r="AI1261" s="3"/>
      <c r="AJ1261" s="3"/>
      <c r="AK1261" s="3"/>
      <c r="AL1261" s="1"/>
      <c r="AM1261" s="1"/>
    </row>
    <row r="1262" spans="12:39">
      <c r="L1262" s="1"/>
      <c r="M1262" s="1"/>
      <c r="N1262" s="1"/>
      <c r="O1262" s="1"/>
      <c r="P1262" s="1"/>
      <c r="Q1262" s="1"/>
      <c r="R1262" s="3"/>
      <c r="S1262" s="3"/>
      <c r="T1262" s="3"/>
      <c r="U1262" s="3"/>
      <c r="V1262" s="3"/>
      <c r="W1262" s="3"/>
      <c r="X1262" s="3"/>
      <c r="Y1262" s="3"/>
      <c r="Z1262" s="3"/>
      <c r="AA1262" s="3"/>
      <c r="AB1262" s="3"/>
      <c r="AC1262" s="3"/>
      <c r="AD1262" s="3"/>
      <c r="AE1262" s="3"/>
      <c r="AF1262" s="3"/>
      <c r="AG1262" s="3"/>
      <c r="AH1262" s="3"/>
      <c r="AI1262" s="3"/>
      <c r="AJ1262" s="3"/>
      <c r="AK1262" s="3"/>
      <c r="AL1262" s="1"/>
      <c r="AM1262" s="1"/>
    </row>
    <row r="1263" spans="12:39">
      <c r="L1263" s="1"/>
      <c r="M1263" s="1"/>
      <c r="N1263" s="1"/>
      <c r="O1263" s="1"/>
      <c r="P1263" s="1"/>
      <c r="Q1263" s="1"/>
      <c r="R1263" s="3"/>
      <c r="S1263" s="3"/>
      <c r="T1263" s="3"/>
      <c r="U1263" s="3"/>
      <c r="V1263" s="3"/>
      <c r="W1263" s="3"/>
      <c r="X1263" s="3"/>
      <c r="Y1263" s="3"/>
      <c r="Z1263" s="3"/>
      <c r="AA1263" s="3"/>
      <c r="AB1263" s="3"/>
      <c r="AC1263" s="3"/>
      <c r="AD1263" s="3"/>
      <c r="AE1263" s="3"/>
      <c r="AF1263" s="3"/>
      <c r="AG1263" s="3"/>
      <c r="AH1263" s="3"/>
      <c r="AI1263" s="3"/>
      <c r="AJ1263" s="3"/>
      <c r="AK1263" s="3"/>
      <c r="AL1263" s="1"/>
      <c r="AM1263" s="1"/>
    </row>
    <row r="1264" spans="12:39">
      <c r="L1264" s="1"/>
      <c r="M1264" s="1"/>
      <c r="N1264" s="1"/>
      <c r="O1264" s="1"/>
      <c r="P1264" s="1"/>
      <c r="Q1264" s="1"/>
      <c r="R1264" s="3"/>
      <c r="S1264" s="3"/>
      <c r="T1264" s="3"/>
      <c r="U1264" s="3"/>
      <c r="V1264" s="3"/>
      <c r="W1264" s="3"/>
      <c r="X1264" s="3"/>
      <c r="Y1264" s="3"/>
      <c r="Z1264" s="3"/>
      <c r="AA1264" s="3"/>
      <c r="AB1264" s="3"/>
      <c r="AC1264" s="3"/>
      <c r="AD1264" s="3"/>
      <c r="AE1264" s="3"/>
      <c r="AF1264" s="3"/>
      <c r="AG1264" s="3"/>
      <c r="AH1264" s="3"/>
      <c r="AI1264" s="3"/>
      <c r="AJ1264" s="3"/>
      <c r="AK1264" s="3"/>
      <c r="AL1264" s="1"/>
      <c r="AM1264" s="1"/>
    </row>
    <row r="1265" spans="12:39">
      <c r="L1265" s="1"/>
      <c r="M1265" s="1"/>
      <c r="N1265" s="1"/>
      <c r="O1265" s="1"/>
      <c r="P1265" s="1"/>
      <c r="Q1265" s="1"/>
      <c r="R1265" s="3"/>
      <c r="S1265" s="3"/>
      <c r="T1265" s="3"/>
      <c r="U1265" s="3"/>
      <c r="V1265" s="3"/>
      <c r="W1265" s="3"/>
      <c r="X1265" s="3"/>
      <c r="Y1265" s="3"/>
      <c r="Z1265" s="3"/>
      <c r="AA1265" s="3"/>
      <c r="AB1265" s="3"/>
      <c r="AC1265" s="3"/>
      <c r="AD1265" s="3"/>
      <c r="AE1265" s="3"/>
      <c r="AF1265" s="3"/>
      <c r="AG1265" s="3"/>
      <c r="AH1265" s="3"/>
      <c r="AI1265" s="3"/>
      <c r="AJ1265" s="3"/>
      <c r="AK1265" s="3"/>
      <c r="AL1265" s="1"/>
      <c r="AM1265" s="1"/>
    </row>
    <row r="1266" spans="12:39">
      <c r="L1266" s="1"/>
      <c r="M1266" s="1"/>
      <c r="N1266" s="1"/>
      <c r="O1266" s="1"/>
      <c r="P1266" s="1"/>
      <c r="Q1266" s="1"/>
      <c r="R1266" s="3"/>
      <c r="S1266" s="3"/>
      <c r="T1266" s="3"/>
      <c r="U1266" s="3"/>
      <c r="V1266" s="3"/>
      <c r="W1266" s="3"/>
      <c r="X1266" s="3"/>
      <c r="Y1266" s="3"/>
      <c r="Z1266" s="3"/>
      <c r="AA1266" s="3"/>
      <c r="AB1266" s="3"/>
      <c r="AC1266" s="3"/>
      <c r="AD1266" s="3"/>
      <c r="AE1266" s="3"/>
      <c r="AF1266" s="3"/>
      <c r="AG1266" s="3"/>
      <c r="AH1266" s="3"/>
      <c r="AI1266" s="3"/>
      <c r="AJ1266" s="3"/>
      <c r="AK1266" s="3"/>
      <c r="AL1266" s="1"/>
      <c r="AM1266" s="1"/>
    </row>
    <row r="1267" spans="12:39">
      <c r="L1267" s="1"/>
      <c r="M1267" s="1"/>
      <c r="N1267" s="1"/>
      <c r="O1267" s="1"/>
      <c r="P1267" s="1"/>
      <c r="Q1267" s="1"/>
      <c r="R1267" s="3"/>
      <c r="S1267" s="3"/>
      <c r="T1267" s="3"/>
      <c r="U1267" s="3"/>
      <c r="V1267" s="3"/>
      <c r="W1267" s="3"/>
      <c r="X1267" s="3"/>
      <c r="Y1267" s="3"/>
      <c r="Z1267" s="3"/>
      <c r="AA1267" s="3"/>
      <c r="AB1267" s="3"/>
      <c r="AC1267" s="3"/>
      <c r="AD1267" s="3"/>
      <c r="AE1267" s="3"/>
      <c r="AF1267" s="3"/>
      <c r="AG1267" s="3"/>
      <c r="AH1267" s="3"/>
      <c r="AI1267" s="3"/>
      <c r="AJ1267" s="3"/>
      <c r="AK1267" s="3"/>
      <c r="AL1267" s="1"/>
      <c r="AM1267" s="1"/>
    </row>
    <row r="1268" spans="12:39">
      <c r="L1268" s="1"/>
      <c r="M1268" s="1"/>
      <c r="N1268" s="1"/>
      <c r="O1268" s="1"/>
      <c r="P1268" s="1"/>
      <c r="Q1268" s="1"/>
      <c r="R1268" s="3"/>
      <c r="S1268" s="3"/>
      <c r="T1268" s="3"/>
      <c r="U1268" s="3"/>
      <c r="V1268" s="3"/>
      <c r="W1268" s="3"/>
      <c r="X1268" s="3"/>
      <c r="Y1268" s="3"/>
      <c r="Z1268" s="3"/>
      <c r="AA1268" s="3"/>
      <c r="AB1268" s="3"/>
      <c r="AC1268" s="3"/>
      <c r="AD1268" s="3"/>
      <c r="AE1268" s="3"/>
      <c r="AF1268" s="3"/>
      <c r="AG1268" s="3"/>
      <c r="AH1268" s="3"/>
      <c r="AI1268" s="3"/>
      <c r="AJ1268" s="3"/>
      <c r="AK1268" s="3"/>
      <c r="AL1268" s="1"/>
      <c r="AM1268" s="1"/>
    </row>
    <row r="1269" spans="12:39">
      <c r="L1269" s="1"/>
      <c r="M1269" s="1"/>
      <c r="N1269" s="1"/>
      <c r="O1269" s="1"/>
      <c r="P1269" s="1"/>
      <c r="Q1269" s="1"/>
      <c r="R1269" s="3"/>
      <c r="S1269" s="3"/>
      <c r="T1269" s="3"/>
      <c r="U1269" s="3"/>
      <c r="V1269" s="3"/>
      <c r="W1269" s="3"/>
      <c r="X1269" s="3"/>
      <c r="Y1269" s="3"/>
      <c r="Z1269" s="3"/>
      <c r="AA1269" s="3"/>
      <c r="AB1269" s="3"/>
      <c r="AC1269" s="3"/>
      <c r="AD1269" s="3"/>
      <c r="AE1269" s="3"/>
      <c r="AF1269" s="3"/>
      <c r="AG1269" s="3"/>
      <c r="AH1269" s="3"/>
      <c r="AI1269" s="3"/>
      <c r="AJ1269" s="3"/>
      <c r="AK1269" s="3"/>
      <c r="AL1269" s="1"/>
      <c r="AM1269" s="1"/>
    </row>
    <row r="1270" spans="12:39">
      <c r="L1270" s="1"/>
      <c r="M1270" s="1"/>
      <c r="N1270" s="1"/>
      <c r="O1270" s="1"/>
      <c r="P1270" s="1"/>
      <c r="Q1270" s="1"/>
      <c r="R1270" s="3"/>
      <c r="S1270" s="3"/>
      <c r="T1270" s="3"/>
      <c r="U1270" s="3"/>
      <c r="V1270" s="3"/>
      <c r="W1270" s="3"/>
      <c r="X1270" s="3"/>
      <c r="Y1270" s="3"/>
      <c r="Z1270" s="3"/>
      <c r="AA1270" s="3"/>
      <c r="AB1270" s="3"/>
      <c r="AC1270" s="3"/>
      <c r="AD1270" s="3"/>
      <c r="AE1270" s="3"/>
      <c r="AF1270" s="3"/>
      <c r="AG1270" s="3"/>
      <c r="AH1270" s="3"/>
      <c r="AI1270" s="3"/>
      <c r="AJ1270" s="3"/>
      <c r="AK1270" s="3"/>
      <c r="AL1270" s="1"/>
      <c r="AM1270" s="1"/>
    </row>
    <row r="1271" spans="12:39">
      <c r="L1271" s="1"/>
      <c r="M1271" s="1"/>
      <c r="N1271" s="1"/>
      <c r="O1271" s="1"/>
      <c r="P1271" s="1"/>
      <c r="Q1271" s="1"/>
      <c r="R1271" s="3"/>
      <c r="S1271" s="3"/>
      <c r="T1271" s="3"/>
      <c r="U1271" s="3"/>
      <c r="V1271" s="3"/>
      <c r="W1271" s="3"/>
      <c r="X1271" s="3"/>
      <c r="Y1271" s="3"/>
      <c r="Z1271" s="3"/>
      <c r="AA1271" s="3"/>
      <c r="AB1271" s="3"/>
      <c r="AC1271" s="3"/>
      <c r="AD1271" s="3"/>
      <c r="AE1271" s="3"/>
      <c r="AF1271" s="3"/>
      <c r="AG1271" s="3"/>
      <c r="AH1271" s="3"/>
      <c r="AI1271" s="3"/>
      <c r="AJ1271" s="3"/>
      <c r="AK1271" s="3"/>
      <c r="AL1271" s="1"/>
      <c r="AM1271" s="1"/>
    </row>
    <row r="1272" spans="12:39">
      <c r="L1272" s="1"/>
      <c r="M1272" s="1"/>
      <c r="N1272" s="1"/>
      <c r="O1272" s="1"/>
      <c r="P1272" s="1"/>
      <c r="Q1272" s="1"/>
      <c r="R1272" s="3"/>
      <c r="S1272" s="3"/>
      <c r="T1272" s="3"/>
      <c r="U1272" s="3"/>
      <c r="V1272" s="3"/>
      <c r="W1272" s="3"/>
      <c r="X1272" s="3"/>
      <c r="Y1272" s="3"/>
      <c r="Z1272" s="3"/>
      <c r="AA1272" s="3"/>
      <c r="AB1272" s="3"/>
      <c r="AC1272" s="3"/>
      <c r="AD1272" s="3"/>
      <c r="AE1272" s="3"/>
      <c r="AF1272" s="3"/>
      <c r="AG1272" s="3"/>
      <c r="AH1272" s="3"/>
      <c r="AI1272" s="3"/>
      <c r="AJ1272" s="3"/>
      <c r="AK1272" s="3"/>
      <c r="AL1272" s="1"/>
      <c r="AM1272" s="1"/>
    </row>
    <row r="1273" spans="12:39">
      <c r="L1273" s="1"/>
      <c r="M1273" s="1"/>
      <c r="N1273" s="1"/>
      <c r="O1273" s="1"/>
      <c r="P1273" s="1"/>
      <c r="Q1273" s="1"/>
      <c r="R1273" s="3"/>
      <c r="S1273" s="3"/>
      <c r="T1273" s="3"/>
      <c r="U1273" s="3"/>
      <c r="V1273" s="3"/>
      <c r="W1273" s="3"/>
      <c r="X1273" s="3"/>
      <c r="Y1273" s="3"/>
      <c r="Z1273" s="3"/>
      <c r="AA1273" s="3"/>
      <c r="AB1273" s="3"/>
      <c r="AC1273" s="3"/>
      <c r="AD1273" s="3"/>
      <c r="AE1273" s="3"/>
      <c r="AF1273" s="3"/>
      <c r="AG1273" s="3"/>
      <c r="AH1273" s="3"/>
      <c r="AI1273" s="3"/>
      <c r="AJ1273" s="3"/>
      <c r="AK1273" s="3"/>
      <c r="AL1273" s="1"/>
      <c r="AM1273" s="1"/>
    </row>
    <row r="1274" spans="12:39">
      <c r="L1274" s="1"/>
      <c r="M1274" s="1"/>
      <c r="N1274" s="1"/>
      <c r="O1274" s="1"/>
      <c r="P1274" s="1"/>
      <c r="Q1274" s="1"/>
      <c r="R1274" s="3"/>
      <c r="S1274" s="3"/>
      <c r="T1274" s="3"/>
      <c r="U1274" s="3"/>
      <c r="V1274" s="3"/>
      <c r="W1274" s="3"/>
      <c r="X1274" s="3"/>
      <c r="Y1274" s="3"/>
      <c r="Z1274" s="3"/>
      <c r="AA1274" s="3"/>
      <c r="AB1274" s="3"/>
      <c r="AC1274" s="3"/>
      <c r="AD1274" s="3"/>
      <c r="AE1274" s="3"/>
      <c r="AF1274" s="3"/>
      <c r="AG1274" s="3"/>
      <c r="AH1274" s="3"/>
      <c r="AI1274" s="3"/>
      <c r="AJ1274" s="3"/>
      <c r="AK1274" s="3"/>
      <c r="AL1274" s="1"/>
      <c r="AM1274" s="1"/>
    </row>
    <row r="1275" spans="12:39">
      <c r="L1275" s="1"/>
      <c r="M1275" s="1"/>
      <c r="N1275" s="1"/>
      <c r="O1275" s="1"/>
      <c r="P1275" s="1"/>
      <c r="Q1275" s="1"/>
      <c r="R1275" s="3"/>
      <c r="S1275" s="3"/>
      <c r="T1275" s="3"/>
      <c r="U1275" s="3"/>
      <c r="V1275" s="3"/>
      <c r="W1275" s="3"/>
      <c r="X1275" s="3"/>
      <c r="Y1275" s="3"/>
      <c r="Z1275" s="3"/>
      <c r="AA1275" s="3"/>
      <c r="AB1275" s="3"/>
      <c r="AC1275" s="3"/>
      <c r="AD1275" s="3"/>
      <c r="AE1275" s="3"/>
      <c r="AF1275" s="3"/>
      <c r="AG1275" s="3"/>
      <c r="AH1275" s="3"/>
      <c r="AI1275" s="3"/>
      <c r="AJ1275" s="3"/>
      <c r="AK1275" s="3"/>
      <c r="AL1275" s="1"/>
      <c r="AM1275" s="1"/>
    </row>
    <row r="1276" spans="12:39">
      <c r="L1276" s="1"/>
      <c r="M1276" s="1"/>
      <c r="N1276" s="1"/>
      <c r="O1276" s="1"/>
      <c r="P1276" s="1"/>
      <c r="Q1276" s="1"/>
      <c r="R1276" s="3"/>
      <c r="S1276" s="3"/>
      <c r="T1276" s="3"/>
      <c r="U1276" s="3"/>
      <c r="V1276" s="3"/>
      <c r="W1276" s="3"/>
      <c r="X1276" s="3"/>
      <c r="Y1276" s="3"/>
      <c r="Z1276" s="3"/>
      <c r="AA1276" s="3"/>
      <c r="AB1276" s="3"/>
      <c r="AC1276" s="3"/>
      <c r="AD1276" s="3"/>
      <c r="AE1276" s="3"/>
      <c r="AF1276" s="3"/>
      <c r="AG1276" s="3"/>
      <c r="AH1276" s="3"/>
      <c r="AI1276" s="3"/>
      <c r="AJ1276" s="3"/>
      <c r="AK1276" s="3"/>
      <c r="AL1276" s="1"/>
      <c r="AM1276" s="1"/>
    </row>
    <row r="1277" spans="12:39">
      <c r="L1277" s="1"/>
      <c r="M1277" s="1"/>
      <c r="N1277" s="1"/>
      <c r="O1277" s="1"/>
      <c r="P1277" s="1"/>
      <c r="Q1277" s="1"/>
      <c r="R1277" s="3"/>
      <c r="S1277" s="3"/>
      <c r="T1277" s="3"/>
      <c r="U1277" s="3"/>
      <c r="V1277" s="3"/>
      <c r="W1277" s="3"/>
      <c r="X1277" s="3"/>
      <c r="Y1277" s="3"/>
      <c r="Z1277" s="3"/>
      <c r="AA1277" s="3"/>
      <c r="AB1277" s="3"/>
      <c r="AC1277" s="3"/>
      <c r="AD1277" s="3"/>
      <c r="AE1277" s="3"/>
      <c r="AF1277" s="3"/>
      <c r="AG1277" s="3"/>
      <c r="AH1277" s="3"/>
      <c r="AI1277" s="3"/>
      <c r="AJ1277" s="3"/>
      <c r="AK1277" s="3"/>
      <c r="AL1277" s="1"/>
      <c r="AM1277" s="1"/>
    </row>
    <row r="1278" spans="12:39">
      <c r="L1278" s="1"/>
      <c r="M1278" s="1"/>
      <c r="N1278" s="1"/>
      <c r="O1278" s="1"/>
      <c r="P1278" s="1"/>
      <c r="Q1278" s="1"/>
      <c r="R1278" s="3"/>
      <c r="S1278" s="3"/>
      <c r="T1278" s="3"/>
      <c r="U1278" s="3"/>
      <c r="V1278" s="3"/>
      <c r="W1278" s="3"/>
      <c r="X1278" s="3"/>
      <c r="Y1278" s="3"/>
      <c r="Z1278" s="3"/>
      <c r="AA1278" s="3"/>
      <c r="AB1278" s="3"/>
      <c r="AC1278" s="3"/>
      <c r="AD1278" s="3"/>
      <c r="AE1278" s="3"/>
      <c r="AF1278" s="3"/>
      <c r="AG1278" s="3"/>
      <c r="AH1278" s="3"/>
      <c r="AI1278" s="3"/>
      <c r="AJ1278" s="3"/>
      <c r="AK1278" s="3"/>
      <c r="AL1278" s="1"/>
      <c r="AM1278" s="1"/>
    </row>
    <row r="1279" spans="12:39">
      <c r="L1279" s="1"/>
      <c r="M1279" s="1"/>
      <c r="N1279" s="1"/>
      <c r="O1279" s="1"/>
      <c r="P1279" s="1"/>
      <c r="Q1279" s="1"/>
      <c r="R1279" s="3"/>
      <c r="S1279" s="3"/>
      <c r="T1279" s="3"/>
      <c r="U1279" s="3"/>
      <c r="V1279" s="3"/>
      <c r="W1279" s="3"/>
      <c r="X1279" s="3"/>
      <c r="Y1279" s="3"/>
      <c r="Z1279" s="3"/>
      <c r="AA1279" s="3"/>
      <c r="AB1279" s="3"/>
      <c r="AC1279" s="3"/>
      <c r="AD1279" s="3"/>
      <c r="AE1279" s="3"/>
      <c r="AF1279" s="3"/>
      <c r="AG1279" s="3"/>
      <c r="AH1279" s="3"/>
      <c r="AI1279" s="3"/>
      <c r="AJ1279" s="3"/>
      <c r="AK1279" s="3"/>
      <c r="AL1279" s="1"/>
      <c r="AM1279" s="1"/>
    </row>
    <row r="1280" spans="12:39">
      <c r="L1280" s="1"/>
      <c r="M1280" s="1"/>
      <c r="N1280" s="1"/>
      <c r="O1280" s="1"/>
      <c r="P1280" s="1"/>
      <c r="Q1280" s="1"/>
      <c r="R1280" s="3"/>
      <c r="S1280" s="3"/>
      <c r="T1280" s="3"/>
      <c r="U1280" s="3"/>
      <c r="V1280" s="3"/>
      <c r="W1280" s="3"/>
      <c r="X1280" s="3"/>
      <c r="Y1280" s="3"/>
      <c r="Z1280" s="3"/>
      <c r="AA1280" s="3"/>
      <c r="AB1280" s="3"/>
      <c r="AC1280" s="3"/>
      <c r="AD1280" s="3"/>
      <c r="AE1280" s="3"/>
      <c r="AF1280" s="3"/>
      <c r="AG1280" s="3"/>
      <c r="AH1280" s="3"/>
      <c r="AI1280" s="3"/>
      <c r="AJ1280" s="3"/>
      <c r="AK1280" s="3"/>
      <c r="AL1280" s="1"/>
      <c r="AM1280" s="1"/>
    </row>
    <row r="1281" spans="12:39">
      <c r="L1281" s="1"/>
      <c r="M1281" s="1"/>
      <c r="N1281" s="1"/>
      <c r="O1281" s="1"/>
      <c r="P1281" s="1"/>
      <c r="Q1281" s="1"/>
      <c r="R1281" s="3"/>
      <c r="S1281" s="3"/>
      <c r="T1281" s="3"/>
      <c r="U1281" s="3"/>
      <c r="V1281" s="3"/>
      <c r="W1281" s="3"/>
      <c r="X1281" s="3"/>
      <c r="Y1281" s="3"/>
      <c r="Z1281" s="3"/>
      <c r="AA1281" s="3"/>
      <c r="AB1281" s="3"/>
      <c r="AC1281" s="3"/>
      <c r="AD1281" s="3"/>
      <c r="AE1281" s="3"/>
      <c r="AF1281" s="3"/>
      <c r="AG1281" s="3"/>
      <c r="AH1281" s="3"/>
      <c r="AI1281" s="3"/>
      <c r="AJ1281" s="3"/>
      <c r="AK1281" s="3"/>
      <c r="AL1281" s="1"/>
      <c r="AM1281" s="1"/>
    </row>
    <row r="1282" spans="12:39">
      <c r="L1282" s="1"/>
      <c r="M1282" s="1"/>
      <c r="N1282" s="1"/>
      <c r="O1282" s="1"/>
      <c r="P1282" s="1"/>
      <c r="Q1282" s="1"/>
      <c r="R1282" s="3"/>
      <c r="S1282" s="3"/>
      <c r="T1282" s="3"/>
      <c r="U1282" s="3"/>
      <c r="V1282" s="3"/>
      <c r="W1282" s="3"/>
      <c r="X1282" s="3"/>
      <c r="Y1282" s="3"/>
      <c r="Z1282" s="3"/>
      <c r="AA1282" s="3"/>
      <c r="AB1282" s="3"/>
      <c r="AC1282" s="3"/>
      <c r="AD1282" s="3"/>
      <c r="AE1282" s="3"/>
      <c r="AF1282" s="3"/>
      <c r="AG1282" s="3"/>
      <c r="AH1282" s="3"/>
      <c r="AI1282" s="3"/>
      <c r="AJ1282" s="3"/>
      <c r="AK1282" s="3"/>
      <c r="AL1282" s="1"/>
      <c r="AM1282" s="1"/>
    </row>
    <row r="1283" spans="12:39">
      <c r="L1283" s="1"/>
      <c r="M1283" s="1"/>
      <c r="N1283" s="1"/>
      <c r="O1283" s="1"/>
      <c r="P1283" s="1"/>
      <c r="Q1283" s="1"/>
      <c r="R1283" s="3"/>
      <c r="S1283" s="3"/>
      <c r="T1283" s="3"/>
      <c r="U1283" s="3"/>
      <c r="V1283" s="3"/>
      <c r="W1283" s="3"/>
      <c r="X1283" s="3"/>
      <c r="Y1283" s="3"/>
      <c r="Z1283" s="3"/>
      <c r="AA1283" s="3"/>
      <c r="AB1283" s="3"/>
      <c r="AC1283" s="3"/>
      <c r="AD1283" s="3"/>
      <c r="AE1283" s="3"/>
      <c r="AF1283" s="3"/>
      <c r="AG1283" s="3"/>
      <c r="AH1283" s="3"/>
      <c r="AI1283" s="3"/>
      <c r="AJ1283" s="3"/>
      <c r="AK1283" s="3"/>
      <c r="AL1283" s="1"/>
      <c r="AM1283" s="1"/>
    </row>
    <row r="1284" spans="12:39">
      <c r="L1284" s="1"/>
      <c r="M1284" s="1"/>
      <c r="N1284" s="1"/>
      <c r="O1284" s="1"/>
      <c r="P1284" s="1"/>
      <c r="Q1284" s="1"/>
      <c r="R1284" s="3"/>
      <c r="S1284" s="3"/>
      <c r="T1284" s="3"/>
      <c r="U1284" s="3"/>
      <c r="V1284" s="3"/>
      <c r="W1284" s="3"/>
      <c r="X1284" s="3"/>
      <c r="Y1284" s="3"/>
      <c r="Z1284" s="3"/>
      <c r="AA1284" s="3"/>
      <c r="AB1284" s="3"/>
      <c r="AC1284" s="3"/>
      <c r="AD1284" s="3"/>
      <c r="AE1284" s="3"/>
      <c r="AF1284" s="3"/>
      <c r="AG1284" s="3"/>
      <c r="AH1284" s="3"/>
      <c r="AI1284" s="3"/>
      <c r="AJ1284" s="3"/>
      <c r="AK1284" s="3"/>
      <c r="AL1284" s="1"/>
      <c r="AM1284" s="1"/>
    </row>
    <row r="1285" spans="12:39">
      <c r="L1285" s="1"/>
      <c r="M1285" s="1"/>
      <c r="N1285" s="1"/>
      <c r="O1285" s="1"/>
      <c r="P1285" s="1"/>
      <c r="Q1285" s="1"/>
      <c r="R1285" s="3"/>
      <c r="S1285" s="3"/>
      <c r="T1285" s="3"/>
      <c r="U1285" s="3"/>
      <c r="V1285" s="3"/>
      <c r="W1285" s="3"/>
      <c r="X1285" s="3"/>
      <c r="Y1285" s="3"/>
      <c r="Z1285" s="3"/>
      <c r="AA1285" s="3"/>
      <c r="AB1285" s="3"/>
      <c r="AC1285" s="3"/>
      <c r="AD1285" s="3"/>
      <c r="AE1285" s="3"/>
      <c r="AF1285" s="3"/>
      <c r="AG1285" s="3"/>
      <c r="AH1285" s="3"/>
      <c r="AI1285" s="3"/>
      <c r="AJ1285" s="3"/>
      <c r="AK1285" s="3"/>
      <c r="AL1285" s="1"/>
      <c r="AM1285" s="1"/>
    </row>
    <row r="1286" spans="12:39">
      <c r="L1286" s="1"/>
      <c r="M1286" s="1"/>
      <c r="N1286" s="1"/>
      <c r="O1286" s="1"/>
      <c r="P1286" s="1"/>
      <c r="Q1286" s="1"/>
      <c r="R1286" s="3"/>
      <c r="S1286" s="3"/>
      <c r="T1286" s="3"/>
      <c r="U1286" s="3"/>
      <c r="V1286" s="3"/>
      <c r="W1286" s="3"/>
      <c r="X1286" s="3"/>
      <c r="Y1286" s="3"/>
      <c r="Z1286" s="3"/>
      <c r="AA1286" s="3"/>
      <c r="AB1286" s="3"/>
      <c r="AC1286" s="3"/>
      <c r="AD1286" s="3"/>
      <c r="AE1286" s="3"/>
      <c r="AF1286" s="3"/>
      <c r="AG1286" s="3"/>
      <c r="AH1286" s="3"/>
      <c r="AI1286" s="3"/>
      <c r="AJ1286" s="3"/>
      <c r="AK1286" s="3"/>
      <c r="AL1286" s="1"/>
      <c r="AM1286" s="1"/>
    </row>
    <row r="1287" spans="12:39">
      <c r="L1287" s="1"/>
      <c r="M1287" s="1"/>
      <c r="N1287" s="1"/>
      <c r="O1287" s="1"/>
      <c r="P1287" s="1"/>
      <c r="Q1287" s="1"/>
      <c r="R1287" s="3"/>
      <c r="S1287" s="3"/>
      <c r="T1287" s="3"/>
      <c r="U1287" s="3"/>
      <c r="V1287" s="3"/>
      <c r="W1287" s="3"/>
      <c r="X1287" s="3"/>
      <c r="Y1287" s="3"/>
      <c r="Z1287" s="3"/>
      <c r="AA1287" s="3"/>
      <c r="AB1287" s="3"/>
      <c r="AC1287" s="3"/>
      <c r="AD1287" s="3"/>
      <c r="AE1287" s="3"/>
      <c r="AF1287" s="3"/>
      <c r="AG1287" s="3"/>
      <c r="AH1287" s="3"/>
      <c r="AI1287" s="3"/>
      <c r="AJ1287" s="3"/>
      <c r="AK1287" s="3"/>
      <c r="AL1287" s="1"/>
      <c r="AM1287" s="1"/>
    </row>
    <row r="1288" spans="12:39">
      <c r="L1288" s="1"/>
      <c r="M1288" s="1"/>
      <c r="N1288" s="1"/>
      <c r="O1288" s="1"/>
      <c r="P1288" s="1"/>
      <c r="Q1288" s="1"/>
      <c r="R1288" s="3"/>
      <c r="S1288" s="3"/>
      <c r="T1288" s="3"/>
      <c r="U1288" s="3"/>
      <c r="V1288" s="3"/>
      <c r="W1288" s="3"/>
      <c r="X1288" s="3"/>
      <c r="Y1288" s="3"/>
      <c r="Z1288" s="3"/>
      <c r="AA1288" s="3"/>
      <c r="AB1288" s="3"/>
      <c r="AC1288" s="3"/>
      <c r="AD1288" s="3"/>
      <c r="AE1288" s="3"/>
      <c r="AF1288" s="3"/>
      <c r="AG1288" s="3"/>
      <c r="AH1288" s="3"/>
      <c r="AI1288" s="3"/>
      <c r="AJ1288" s="3"/>
      <c r="AK1288" s="3"/>
      <c r="AL1288" s="1"/>
      <c r="AM1288" s="1"/>
    </row>
    <row r="1289" spans="12:39">
      <c r="L1289" s="1"/>
      <c r="M1289" s="1"/>
      <c r="N1289" s="1"/>
      <c r="O1289" s="1"/>
      <c r="P1289" s="1"/>
      <c r="Q1289" s="1"/>
      <c r="R1289" s="3"/>
      <c r="S1289" s="3"/>
      <c r="T1289" s="3"/>
      <c r="U1289" s="3"/>
      <c r="V1289" s="3"/>
      <c r="W1289" s="3"/>
      <c r="X1289" s="3"/>
      <c r="Y1289" s="3"/>
      <c r="Z1289" s="3"/>
      <c r="AA1289" s="3"/>
      <c r="AB1289" s="3"/>
      <c r="AC1289" s="3"/>
      <c r="AD1289" s="3"/>
      <c r="AE1289" s="3"/>
      <c r="AF1289" s="3"/>
      <c r="AG1289" s="3"/>
      <c r="AH1289" s="3"/>
      <c r="AI1289" s="3"/>
      <c r="AJ1289" s="3"/>
      <c r="AK1289" s="3"/>
      <c r="AL1289" s="1"/>
      <c r="AM1289" s="1"/>
    </row>
    <row r="1290" spans="12:39">
      <c r="L1290" s="1"/>
      <c r="M1290" s="1"/>
      <c r="N1290" s="1"/>
      <c r="O1290" s="1"/>
      <c r="P1290" s="1"/>
      <c r="Q1290" s="1"/>
      <c r="R1290" s="3"/>
      <c r="S1290" s="3"/>
      <c r="T1290" s="3"/>
      <c r="U1290" s="3"/>
      <c r="V1290" s="3"/>
      <c r="W1290" s="3"/>
      <c r="X1290" s="3"/>
      <c r="Y1290" s="3"/>
      <c r="Z1290" s="3"/>
      <c r="AA1290" s="3"/>
      <c r="AB1290" s="3"/>
      <c r="AC1290" s="3"/>
      <c r="AD1290" s="3"/>
      <c r="AE1290" s="3"/>
      <c r="AF1290" s="3"/>
      <c r="AG1290" s="3"/>
      <c r="AH1290" s="3"/>
      <c r="AI1290" s="3"/>
      <c r="AJ1290" s="3"/>
      <c r="AK1290" s="3"/>
      <c r="AL1290" s="1"/>
      <c r="AM1290" s="1"/>
    </row>
    <row r="1291" spans="12:39">
      <c r="L1291" s="1"/>
      <c r="M1291" s="1"/>
      <c r="N1291" s="1"/>
      <c r="O1291" s="1"/>
      <c r="P1291" s="1"/>
      <c r="Q1291" s="1"/>
      <c r="R1291" s="3"/>
      <c r="S1291" s="3"/>
      <c r="T1291" s="3"/>
      <c r="U1291" s="3"/>
      <c r="V1291" s="3"/>
      <c r="W1291" s="3"/>
      <c r="X1291" s="3"/>
      <c r="Y1291" s="3"/>
      <c r="Z1291" s="3"/>
      <c r="AA1291" s="3"/>
      <c r="AB1291" s="3"/>
      <c r="AC1291" s="3"/>
      <c r="AD1291" s="3"/>
      <c r="AE1291" s="3"/>
      <c r="AF1291" s="3"/>
      <c r="AG1291" s="3"/>
      <c r="AH1291" s="3"/>
      <c r="AI1291" s="3"/>
      <c r="AJ1291" s="3"/>
      <c r="AK1291" s="3"/>
      <c r="AL1291" s="1"/>
      <c r="AM1291" s="1"/>
    </row>
    <row r="1292" spans="12:39">
      <c r="L1292" s="1"/>
      <c r="M1292" s="1"/>
      <c r="N1292" s="1"/>
      <c r="O1292" s="1"/>
      <c r="P1292" s="1"/>
      <c r="Q1292" s="1"/>
      <c r="R1292" s="3"/>
      <c r="S1292" s="3"/>
      <c r="T1292" s="3"/>
      <c r="U1292" s="3"/>
      <c r="V1292" s="3"/>
      <c r="W1292" s="3"/>
      <c r="X1292" s="3"/>
      <c r="Y1292" s="3"/>
      <c r="Z1292" s="3"/>
      <c r="AA1292" s="3"/>
      <c r="AB1292" s="3"/>
      <c r="AC1292" s="3"/>
      <c r="AD1292" s="3"/>
      <c r="AE1292" s="3"/>
      <c r="AF1292" s="3"/>
      <c r="AG1292" s="3"/>
      <c r="AH1292" s="3"/>
      <c r="AI1292" s="3"/>
      <c r="AJ1292" s="3"/>
      <c r="AK1292" s="3"/>
      <c r="AL1292" s="1"/>
      <c r="AM1292" s="1"/>
    </row>
    <row r="1293" spans="12:39">
      <c r="L1293" s="1"/>
      <c r="M1293" s="1"/>
      <c r="N1293" s="1"/>
      <c r="O1293" s="1"/>
      <c r="P1293" s="1"/>
      <c r="Q1293" s="1"/>
      <c r="R1293" s="3"/>
      <c r="S1293" s="3"/>
      <c r="T1293" s="3"/>
      <c r="U1293" s="3"/>
      <c r="V1293" s="3"/>
      <c r="W1293" s="3"/>
      <c r="X1293" s="3"/>
      <c r="Y1293" s="3"/>
      <c r="Z1293" s="3"/>
      <c r="AA1293" s="3"/>
      <c r="AB1293" s="3"/>
      <c r="AC1293" s="3"/>
      <c r="AD1293" s="3"/>
      <c r="AE1293" s="3"/>
      <c r="AF1293" s="3"/>
      <c r="AG1293" s="3"/>
      <c r="AH1293" s="3"/>
      <c r="AI1293" s="3"/>
      <c r="AJ1293" s="3"/>
      <c r="AK1293" s="3"/>
      <c r="AL1293" s="1"/>
      <c r="AM1293" s="1"/>
    </row>
    <row r="1294" spans="12:39">
      <c r="L1294" s="1"/>
      <c r="M1294" s="1"/>
      <c r="N1294" s="1"/>
      <c r="O1294" s="1"/>
      <c r="P1294" s="1"/>
      <c r="Q1294" s="1"/>
      <c r="R1294" s="3"/>
      <c r="S1294" s="3"/>
      <c r="T1294" s="3"/>
      <c r="U1294" s="3"/>
      <c r="V1294" s="3"/>
      <c r="W1294" s="3"/>
      <c r="X1294" s="3"/>
      <c r="Y1294" s="3"/>
      <c r="Z1294" s="3"/>
      <c r="AA1294" s="3"/>
      <c r="AB1294" s="3"/>
      <c r="AC1294" s="3"/>
      <c r="AD1294" s="3"/>
      <c r="AE1294" s="3"/>
      <c r="AF1294" s="3"/>
      <c r="AG1294" s="3"/>
      <c r="AH1294" s="3"/>
      <c r="AI1294" s="3"/>
      <c r="AJ1294" s="3"/>
      <c r="AK1294" s="3"/>
      <c r="AL1294" s="1"/>
      <c r="AM1294" s="1"/>
    </row>
    <row r="1295" spans="12:39">
      <c r="L1295" s="1"/>
      <c r="M1295" s="1"/>
      <c r="N1295" s="1"/>
      <c r="O1295" s="1"/>
      <c r="P1295" s="1"/>
      <c r="Q1295" s="1"/>
      <c r="R1295" s="3"/>
      <c r="S1295" s="3"/>
      <c r="T1295" s="3"/>
      <c r="U1295" s="3"/>
      <c r="V1295" s="3"/>
      <c r="W1295" s="3"/>
      <c r="X1295" s="3"/>
      <c r="Y1295" s="3"/>
      <c r="Z1295" s="3"/>
      <c r="AA1295" s="3"/>
      <c r="AB1295" s="3"/>
      <c r="AC1295" s="3"/>
      <c r="AD1295" s="3"/>
      <c r="AE1295" s="3"/>
      <c r="AF1295" s="3"/>
      <c r="AG1295" s="3"/>
      <c r="AH1295" s="3"/>
      <c r="AI1295" s="3"/>
      <c r="AJ1295" s="3"/>
      <c r="AK1295" s="3"/>
      <c r="AL1295" s="1"/>
      <c r="AM1295" s="1"/>
    </row>
    <row r="1296" spans="12:39">
      <c r="L1296" s="1"/>
      <c r="M1296" s="1"/>
      <c r="N1296" s="1"/>
      <c r="O1296" s="1"/>
      <c r="P1296" s="1"/>
      <c r="Q1296" s="1"/>
      <c r="R1296" s="3"/>
      <c r="S1296" s="3"/>
      <c r="T1296" s="3"/>
      <c r="U1296" s="3"/>
      <c r="V1296" s="3"/>
      <c r="W1296" s="3"/>
      <c r="X1296" s="3"/>
      <c r="Y1296" s="3"/>
      <c r="Z1296" s="3"/>
      <c r="AA1296" s="3"/>
      <c r="AB1296" s="3"/>
      <c r="AC1296" s="3"/>
      <c r="AD1296" s="3"/>
      <c r="AE1296" s="3"/>
      <c r="AF1296" s="3"/>
      <c r="AG1296" s="3"/>
      <c r="AH1296" s="3"/>
      <c r="AI1296" s="3"/>
      <c r="AJ1296" s="3"/>
      <c r="AK1296" s="3"/>
      <c r="AL1296" s="1"/>
      <c r="AM1296" s="1"/>
    </row>
    <row r="1297" spans="12:39">
      <c r="L1297" s="1"/>
      <c r="M1297" s="1"/>
      <c r="N1297" s="1"/>
      <c r="O1297" s="1"/>
      <c r="P1297" s="1"/>
      <c r="Q1297" s="1"/>
      <c r="R1297" s="3"/>
      <c r="S1297" s="3"/>
      <c r="T1297" s="3"/>
      <c r="U1297" s="3"/>
      <c r="V1297" s="3"/>
      <c r="W1297" s="3"/>
      <c r="X1297" s="3"/>
      <c r="Y1297" s="3"/>
      <c r="Z1297" s="3"/>
      <c r="AA1297" s="3"/>
      <c r="AB1297" s="3"/>
      <c r="AC1297" s="3"/>
      <c r="AD1297" s="3"/>
      <c r="AE1297" s="3"/>
      <c r="AF1297" s="3"/>
      <c r="AG1297" s="3"/>
      <c r="AH1297" s="3"/>
      <c r="AI1297" s="3"/>
      <c r="AJ1297" s="3"/>
      <c r="AK1297" s="3"/>
      <c r="AL1297" s="1"/>
      <c r="AM1297" s="1"/>
    </row>
    <row r="1298" spans="12:39">
      <c r="L1298" s="1"/>
      <c r="M1298" s="1"/>
      <c r="N1298" s="1"/>
      <c r="O1298" s="1"/>
      <c r="P1298" s="1"/>
      <c r="Q1298" s="1"/>
      <c r="R1298" s="3"/>
      <c r="S1298" s="3"/>
      <c r="T1298" s="3"/>
      <c r="U1298" s="3"/>
      <c r="V1298" s="3"/>
      <c r="W1298" s="3"/>
      <c r="X1298" s="3"/>
      <c r="Y1298" s="3"/>
      <c r="Z1298" s="3"/>
      <c r="AA1298" s="3"/>
      <c r="AB1298" s="3"/>
      <c r="AC1298" s="3"/>
      <c r="AD1298" s="3"/>
      <c r="AE1298" s="3"/>
      <c r="AF1298" s="3"/>
      <c r="AG1298" s="3"/>
      <c r="AH1298" s="3"/>
      <c r="AI1298" s="3"/>
      <c r="AJ1298" s="3"/>
      <c r="AK1298" s="3"/>
      <c r="AL1298" s="1"/>
      <c r="AM1298" s="1"/>
    </row>
    <row r="1299" spans="12:39">
      <c r="L1299" s="1"/>
      <c r="M1299" s="1"/>
      <c r="N1299" s="1"/>
      <c r="O1299" s="1"/>
      <c r="P1299" s="1"/>
      <c r="Q1299" s="1"/>
      <c r="R1299" s="3"/>
      <c r="S1299" s="3"/>
      <c r="T1299" s="3"/>
      <c r="U1299" s="3"/>
      <c r="V1299" s="3"/>
      <c r="W1299" s="3"/>
      <c r="X1299" s="3"/>
      <c r="Y1299" s="3"/>
      <c r="Z1299" s="3"/>
      <c r="AA1299" s="3"/>
      <c r="AB1299" s="3"/>
      <c r="AC1299" s="3"/>
      <c r="AD1299" s="3"/>
      <c r="AE1299" s="3"/>
      <c r="AF1299" s="3"/>
      <c r="AG1299" s="3"/>
      <c r="AH1299" s="3"/>
      <c r="AI1299" s="3"/>
      <c r="AJ1299" s="3"/>
      <c r="AK1299" s="3"/>
      <c r="AL1299" s="1"/>
      <c r="AM1299" s="1"/>
    </row>
    <row r="1300" spans="12:39">
      <c r="L1300" s="1"/>
      <c r="M1300" s="1"/>
      <c r="N1300" s="1"/>
      <c r="O1300" s="1"/>
      <c r="P1300" s="1"/>
      <c r="Q1300" s="1"/>
      <c r="R1300" s="3"/>
      <c r="S1300" s="3"/>
      <c r="T1300" s="3"/>
      <c r="U1300" s="3"/>
      <c r="V1300" s="3"/>
      <c r="W1300" s="3"/>
      <c r="X1300" s="3"/>
      <c r="Y1300" s="3"/>
      <c r="Z1300" s="3"/>
      <c r="AA1300" s="3"/>
      <c r="AB1300" s="3"/>
      <c r="AC1300" s="3"/>
      <c r="AD1300" s="3"/>
      <c r="AE1300" s="3"/>
      <c r="AF1300" s="3"/>
      <c r="AG1300" s="3"/>
      <c r="AH1300" s="3"/>
      <c r="AI1300" s="3"/>
      <c r="AJ1300" s="3"/>
      <c r="AK1300" s="3"/>
      <c r="AL1300" s="1"/>
      <c r="AM1300" s="1"/>
    </row>
    <row r="1301" spans="12:39">
      <c r="L1301" s="1"/>
      <c r="M1301" s="1"/>
      <c r="N1301" s="1"/>
      <c r="O1301" s="1"/>
      <c r="P1301" s="1"/>
      <c r="Q1301" s="1"/>
      <c r="R1301" s="3"/>
      <c r="S1301" s="3"/>
      <c r="T1301" s="3"/>
      <c r="U1301" s="3"/>
      <c r="V1301" s="3"/>
      <c r="W1301" s="3"/>
      <c r="X1301" s="3"/>
      <c r="Y1301" s="3"/>
      <c r="Z1301" s="3"/>
      <c r="AA1301" s="3"/>
      <c r="AB1301" s="3"/>
      <c r="AC1301" s="3"/>
      <c r="AD1301" s="3"/>
      <c r="AE1301" s="3"/>
      <c r="AF1301" s="3"/>
      <c r="AG1301" s="3"/>
      <c r="AH1301" s="3"/>
      <c r="AI1301" s="3"/>
      <c r="AJ1301" s="3"/>
      <c r="AK1301" s="3"/>
      <c r="AL1301" s="1"/>
      <c r="AM1301" s="1"/>
    </row>
    <row r="1302" spans="12:39">
      <c r="L1302" s="1"/>
      <c r="M1302" s="1"/>
      <c r="N1302" s="1"/>
      <c r="O1302" s="1"/>
      <c r="P1302" s="1"/>
      <c r="Q1302" s="1"/>
      <c r="R1302" s="3"/>
      <c r="S1302" s="3"/>
      <c r="T1302" s="3"/>
      <c r="U1302" s="3"/>
      <c r="V1302" s="3"/>
      <c r="W1302" s="3"/>
      <c r="X1302" s="3"/>
      <c r="Y1302" s="3"/>
      <c r="Z1302" s="3"/>
      <c r="AA1302" s="3"/>
      <c r="AB1302" s="3"/>
      <c r="AC1302" s="3"/>
      <c r="AD1302" s="3"/>
      <c r="AE1302" s="3"/>
      <c r="AF1302" s="3"/>
      <c r="AG1302" s="3"/>
      <c r="AH1302" s="3"/>
      <c r="AI1302" s="3"/>
      <c r="AJ1302" s="3"/>
      <c r="AK1302" s="3"/>
      <c r="AL1302" s="1"/>
      <c r="AM1302" s="1"/>
    </row>
    <row r="1303" spans="12:39">
      <c r="L1303" s="1"/>
      <c r="M1303" s="1"/>
      <c r="N1303" s="1"/>
      <c r="O1303" s="1"/>
      <c r="P1303" s="1"/>
      <c r="Q1303" s="1"/>
      <c r="R1303" s="3"/>
      <c r="S1303" s="3"/>
      <c r="T1303" s="3"/>
      <c r="U1303" s="3"/>
      <c r="V1303" s="3"/>
      <c r="W1303" s="3"/>
      <c r="X1303" s="3"/>
      <c r="Y1303" s="3"/>
      <c r="Z1303" s="3"/>
      <c r="AA1303" s="3"/>
      <c r="AB1303" s="3"/>
      <c r="AC1303" s="3"/>
      <c r="AD1303" s="3"/>
      <c r="AE1303" s="3"/>
      <c r="AF1303" s="3"/>
      <c r="AG1303" s="3"/>
      <c r="AH1303" s="3"/>
      <c r="AI1303" s="3"/>
      <c r="AJ1303" s="3"/>
      <c r="AK1303" s="3"/>
      <c r="AL1303" s="1"/>
      <c r="AM1303" s="1"/>
    </row>
    <row r="1304" spans="12:39">
      <c r="L1304" s="1"/>
      <c r="M1304" s="1"/>
      <c r="N1304" s="1"/>
      <c r="O1304" s="1"/>
      <c r="P1304" s="1"/>
      <c r="Q1304" s="1"/>
      <c r="R1304" s="3"/>
      <c r="S1304" s="3"/>
      <c r="T1304" s="3"/>
      <c r="U1304" s="3"/>
      <c r="V1304" s="3"/>
      <c r="W1304" s="3"/>
      <c r="X1304" s="3"/>
      <c r="Y1304" s="3"/>
      <c r="Z1304" s="3"/>
      <c r="AA1304" s="3"/>
      <c r="AB1304" s="3"/>
      <c r="AC1304" s="3"/>
      <c r="AD1304" s="3"/>
      <c r="AE1304" s="3"/>
      <c r="AF1304" s="3"/>
      <c r="AG1304" s="3"/>
      <c r="AH1304" s="3"/>
      <c r="AI1304" s="3"/>
      <c r="AJ1304" s="3"/>
      <c r="AK1304" s="3"/>
      <c r="AL1304" s="1"/>
      <c r="AM1304" s="1"/>
    </row>
    <row r="1305" spans="12:39">
      <c r="L1305" s="1"/>
      <c r="M1305" s="1"/>
      <c r="N1305" s="1"/>
      <c r="O1305" s="1"/>
      <c r="P1305" s="1"/>
      <c r="Q1305" s="1"/>
      <c r="R1305" s="3"/>
      <c r="S1305" s="3"/>
      <c r="T1305" s="3"/>
      <c r="U1305" s="3"/>
      <c r="V1305" s="3"/>
      <c r="W1305" s="3"/>
      <c r="X1305" s="3"/>
      <c r="Y1305" s="3"/>
      <c r="Z1305" s="3"/>
      <c r="AA1305" s="3"/>
      <c r="AB1305" s="3"/>
      <c r="AC1305" s="3"/>
      <c r="AD1305" s="3"/>
      <c r="AE1305" s="3"/>
      <c r="AF1305" s="3"/>
      <c r="AG1305" s="3"/>
      <c r="AH1305" s="3"/>
      <c r="AI1305" s="3"/>
      <c r="AJ1305" s="3"/>
      <c r="AK1305" s="3"/>
      <c r="AL1305" s="1"/>
      <c r="AM1305" s="1"/>
    </row>
    <row r="1306" spans="12:39">
      <c r="L1306" s="1"/>
      <c r="M1306" s="1"/>
      <c r="N1306" s="1"/>
      <c r="O1306" s="1"/>
      <c r="P1306" s="1"/>
      <c r="Q1306" s="1"/>
      <c r="R1306" s="3"/>
      <c r="S1306" s="3"/>
      <c r="T1306" s="3"/>
      <c r="U1306" s="3"/>
      <c r="V1306" s="3"/>
      <c r="W1306" s="3"/>
      <c r="X1306" s="3"/>
      <c r="Y1306" s="3"/>
      <c r="Z1306" s="3"/>
      <c r="AA1306" s="3"/>
      <c r="AB1306" s="3"/>
      <c r="AC1306" s="3"/>
      <c r="AD1306" s="3"/>
      <c r="AE1306" s="3"/>
      <c r="AF1306" s="3"/>
      <c r="AG1306" s="3"/>
      <c r="AH1306" s="3"/>
      <c r="AI1306" s="3"/>
      <c r="AJ1306" s="3"/>
      <c r="AK1306" s="3"/>
      <c r="AL1306" s="1"/>
      <c r="AM1306" s="1"/>
    </row>
    <row r="1307" spans="12:39">
      <c r="L1307" s="1"/>
      <c r="M1307" s="1"/>
      <c r="N1307" s="1"/>
      <c r="O1307" s="1"/>
      <c r="P1307" s="1"/>
      <c r="Q1307" s="1"/>
      <c r="R1307" s="3"/>
      <c r="S1307" s="3"/>
      <c r="T1307" s="3"/>
      <c r="U1307" s="3"/>
      <c r="V1307" s="3"/>
      <c r="W1307" s="3"/>
      <c r="X1307" s="3"/>
      <c r="Y1307" s="3"/>
      <c r="Z1307" s="3"/>
      <c r="AA1307" s="3"/>
      <c r="AB1307" s="3"/>
      <c r="AC1307" s="3"/>
      <c r="AD1307" s="3"/>
      <c r="AE1307" s="3"/>
      <c r="AF1307" s="3"/>
      <c r="AG1307" s="3"/>
      <c r="AH1307" s="3"/>
      <c r="AI1307" s="3"/>
      <c r="AJ1307" s="3"/>
      <c r="AK1307" s="3"/>
      <c r="AL1307" s="1"/>
      <c r="AM1307" s="1"/>
    </row>
    <row r="1308" spans="12:39">
      <c r="L1308" s="1"/>
      <c r="M1308" s="1"/>
      <c r="N1308" s="1"/>
      <c r="O1308" s="1"/>
      <c r="P1308" s="1"/>
      <c r="Q1308" s="1"/>
      <c r="R1308" s="3"/>
      <c r="S1308" s="3"/>
      <c r="T1308" s="3"/>
      <c r="U1308" s="3"/>
      <c r="V1308" s="3"/>
      <c r="W1308" s="3"/>
      <c r="X1308" s="3"/>
      <c r="Y1308" s="3"/>
      <c r="Z1308" s="3"/>
      <c r="AA1308" s="3"/>
      <c r="AB1308" s="3"/>
      <c r="AC1308" s="3"/>
      <c r="AD1308" s="3"/>
      <c r="AE1308" s="3"/>
      <c r="AF1308" s="3"/>
      <c r="AG1308" s="3"/>
      <c r="AH1308" s="3"/>
      <c r="AI1308" s="3"/>
      <c r="AJ1308" s="3"/>
      <c r="AK1308" s="3"/>
      <c r="AL1308" s="1"/>
      <c r="AM1308" s="1"/>
    </row>
    <row r="1309" spans="12:39">
      <c r="L1309" s="1"/>
      <c r="M1309" s="1"/>
      <c r="N1309" s="1"/>
      <c r="O1309" s="1"/>
      <c r="P1309" s="1"/>
      <c r="Q1309" s="1"/>
      <c r="R1309" s="3"/>
      <c r="S1309" s="3"/>
      <c r="T1309" s="3"/>
      <c r="U1309" s="3"/>
      <c r="V1309" s="3"/>
      <c r="W1309" s="3"/>
      <c r="X1309" s="3"/>
      <c r="Y1309" s="3"/>
      <c r="Z1309" s="3"/>
      <c r="AA1309" s="3"/>
      <c r="AB1309" s="3"/>
      <c r="AC1309" s="3"/>
      <c r="AD1309" s="3"/>
      <c r="AE1309" s="3"/>
      <c r="AF1309" s="3"/>
      <c r="AG1309" s="3"/>
      <c r="AH1309" s="3"/>
      <c r="AI1309" s="3"/>
      <c r="AJ1309" s="3"/>
      <c r="AK1309" s="3"/>
      <c r="AL1309" s="1"/>
      <c r="AM1309" s="1"/>
    </row>
    <row r="1310" spans="12:39">
      <c r="L1310" s="1"/>
      <c r="M1310" s="1"/>
      <c r="N1310" s="1"/>
      <c r="O1310" s="1"/>
      <c r="P1310" s="1"/>
      <c r="Q1310" s="1"/>
      <c r="R1310" s="3"/>
      <c r="S1310" s="3"/>
      <c r="T1310" s="3"/>
      <c r="U1310" s="3"/>
      <c r="V1310" s="3"/>
      <c r="W1310" s="3"/>
      <c r="X1310" s="3"/>
      <c r="Y1310" s="3"/>
      <c r="Z1310" s="3"/>
      <c r="AA1310" s="3"/>
      <c r="AB1310" s="3"/>
      <c r="AC1310" s="3"/>
      <c r="AD1310" s="3"/>
      <c r="AE1310" s="3"/>
      <c r="AF1310" s="3"/>
      <c r="AG1310" s="3"/>
      <c r="AH1310" s="3"/>
      <c r="AI1310" s="3"/>
      <c r="AJ1310" s="3"/>
      <c r="AK1310" s="3"/>
      <c r="AL1310" s="1"/>
      <c r="AM1310" s="1"/>
    </row>
    <row r="1311" spans="12:39">
      <c r="L1311" s="1"/>
      <c r="M1311" s="1"/>
      <c r="N1311" s="1"/>
      <c r="O1311" s="1"/>
      <c r="P1311" s="1"/>
      <c r="Q1311" s="1"/>
      <c r="R1311" s="3"/>
      <c r="S1311" s="3"/>
      <c r="T1311" s="3"/>
      <c r="U1311" s="3"/>
      <c r="V1311" s="3"/>
      <c r="W1311" s="3"/>
      <c r="X1311" s="3"/>
      <c r="Y1311" s="3"/>
      <c r="Z1311" s="3"/>
      <c r="AA1311" s="3"/>
      <c r="AB1311" s="3"/>
      <c r="AC1311" s="3"/>
      <c r="AD1311" s="3"/>
      <c r="AE1311" s="3"/>
      <c r="AF1311" s="3"/>
      <c r="AG1311" s="3"/>
      <c r="AH1311" s="3"/>
      <c r="AI1311" s="3"/>
      <c r="AJ1311" s="3"/>
      <c r="AK1311" s="3"/>
      <c r="AL1311" s="1"/>
      <c r="AM1311" s="1"/>
    </row>
    <row r="1312" spans="12:39">
      <c r="L1312" s="1"/>
      <c r="M1312" s="1"/>
      <c r="N1312" s="1"/>
      <c r="O1312" s="1"/>
      <c r="P1312" s="1"/>
      <c r="Q1312" s="1"/>
      <c r="R1312" s="3"/>
      <c r="S1312" s="3"/>
      <c r="T1312" s="3"/>
      <c r="U1312" s="3"/>
      <c r="V1312" s="3"/>
      <c r="W1312" s="3"/>
      <c r="X1312" s="3"/>
      <c r="Y1312" s="3"/>
      <c r="Z1312" s="3"/>
      <c r="AA1312" s="3"/>
      <c r="AB1312" s="3"/>
      <c r="AC1312" s="3"/>
      <c r="AD1312" s="3"/>
      <c r="AE1312" s="3"/>
      <c r="AF1312" s="3"/>
      <c r="AG1312" s="3"/>
      <c r="AH1312" s="3"/>
      <c r="AI1312" s="3"/>
      <c r="AJ1312" s="3"/>
      <c r="AK1312" s="3"/>
      <c r="AL1312" s="1"/>
      <c r="AM1312" s="1"/>
    </row>
    <row r="1313" spans="12:39">
      <c r="L1313" s="1"/>
      <c r="M1313" s="1"/>
      <c r="N1313" s="1"/>
      <c r="O1313" s="1"/>
      <c r="P1313" s="1"/>
      <c r="Q1313" s="1"/>
      <c r="R1313" s="3"/>
      <c r="S1313" s="3"/>
      <c r="T1313" s="3"/>
      <c r="U1313" s="3"/>
      <c r="V1313" s="3"/>
      <c r="W1313" s="3"/>
      <c r="X1313" s="3"/>
      <c r="Y1313" s="3"/>
      <c r="Z1313" s="3"/>
      <c r="AA1313" s="3"/>
      <c r="AB1313" s="3"/>
      <c r="AC1313" s="3"/>
      <c r="AD1313" s="3"/>
      <c r="AE1313" s="3"/>
      <c r="AF1313" s="3"/>
      <c r="AG1313" s="3"/>
      <c r="AH1313" s="3"/>
      <c r="AI1313" s="3"/>
      <c r="AJ1313" s="3"/>
      <c r="AK1313" s="3"/>
      <c r="AL1313" s="1"/>
      <c r="AM1313" s="1"/>
    </row>
    <row r="1314" spans="12:39">
      <c r="L1314" s="1"/>
      <c r="M1314" s="1"/>
      <c r="N1314" s="1"/>
      <c r="O1314" s="1"/>
      <c r="P1314" s="1"/>
      <c r="Q1314" s="1"/>
      <c r="R1314" s="3"/>
      <c r="S1314" s="3"/>
      <c r="T1314" s="3"/>
      <c r="U1314" s="3"/>
      <c r="V1314" s="3"/>
      <c r="W1314" s="3"/>
      <c r="X1314" s="3"/>
      <c r="Y1314" s="3"/>
      <c r="Z1314" s="3"/>
      <c r="AA1314" s="3"/>
      <c r="AB1314" s="3"/>
      <c r="AC1314" s="3"/>
      <c r="AD1314" s="3"/>
      <c r="AE1314" s="3"/>
      <c r="AF1314" s="3"/>
      <c r="AG1314" s="3"/>
      <c r="AH1314" s="3"/>
      <c r="AI1314" s="3"/>
      <c r="AJ1314" s="3"/>
      <c r="AK1314" s="3"/>
      <c r="AL1314" s="1"/>
      <c r="AM1314" s="1"/>
    </row>
    <row r="1315" spans="12:39">
      <c r="L1315" s="1"/>
      <c r="M1315" s="1"/>
      <c r="N1315" s="1"/>
      <c r="O1315" s="1"/>
      <c r="P1315" s="1"/>
      <c r="Q1315" s="1"/>
      <c r="R1315" s="3"/>
      <c r="S1315" s="3"/>
      <c r="T1315" s="3"/>
      <c r="U1315" s="3"/>
      <c r="V1315" s="3"/>
      <c r="W1315" s="3"/>
      <c r="X1315" s="3"/>
      <c r="Y1315" s="3"/>
      <c r="Z1315" s="3"/>
      <c r="AA1315" s="3"/>
      <c r="AB1315" s="3"/>
      <c r="AC1315" s="3"/>
      <c r="AD1315" s="3"/>
      <c r="AE1315" s="3"/>
      <c r="AF1315" s="3"/>
      <c r="AG1315" s="3"/>
      <c r="AH1315" s="3"/>
      <c r="AI1315" s="3"/>
      <c r="AJ1315" s="3"/>
      <c r="AK1315" s="3"/>
      <c r="AL1315" s="1"/>
      <c r="AM1315" s="1"/>
    </row>
    <row r="1316" spans="12:39">
      <c r="L1316" s="1"/>
      <c r="M1316" s="1"/>
      <c r="N1316" s="1"/>
      <c r="O1316" s="1"/>
      <c r="P1316" s="1"/>
      <c r="Q1316" s="1"/>
      <c r="R1316" s="3"/>
      <c r="S1316" s="3"/>
      <c r="T1316" s="3"/>
      <c r="U1316" s="3"/>
      <c r="V1316" s="3"/>
      <c r="W1316" s="3"/>
      <c r="X1316" s="3"/>
      <c r="Y1316" s="3"/>
      <c r="Z1316" s="3"/>
      <c r="AA1316" s="3"/>
      <c r="AB1316" s="3"/>
      <c r="AC1316" s="3"/>
      <c r="AD1316" s="3"/>
      <c r="AE1316" s="3"/>
      <c r="AF1316" s="3"/>
      <c r="AG1316" s="3"/>
      <c r="AH1316" s="3"/>
      <c r="AI1316" s="3"/>
      <c r="AJ1316" s="3"/>
      <c r="AK1316" s="3"/>
      <c r="AL1316" s="1"/>
      <c r="AM1316" s="1"/>
    </row>
    <row r="1317" spans="12:39">
      <c r="L1317" s="1"/>
      <c r="M1317" s="1"/>
      <c r="N1317" s="1"/>
      <c r="O1317" s="1"/>
      <c r="P1317" s="1"/>
      <c r="Q1317" s="1"/>
      <c r="R1317" s="3"/>
      <c r="S1317" s="3"/>
      <c r="T1317" s="3"/>
      <c r="U1317" s="3"/>
      <c r="V1317" s="3"/>
      <c r="W1317" s="3"/>
      <c r="X1317" s="3"/>
      <c r="Y1317" s="3"/>
      <c r="Z1317" s="3"/>
      <c r="AA1317" s="3"/>
      <c r="AB1317" s="3"/>
      <c r="AC1317" s="3"/>
      <c r="AD1317" s="3"/>
      <c r="AE1317" s="3"/>
      <c r="AF1317" s="3"/>
      <c r="AG1317" s="3"/>
      <c r="AH1317" s="3"/>
      <c r="AI1317" s="3"/>
      <c r="AJ1317" s="3"/>
      <c r="AK1317" s="3"/>
      <c r="AL1317" s="1"/>
      <c r="AM1317" s="1"/>
    </row>
    <row r="1318" spans="12:39">
      <c r="L1318" s="1"/>
      <c r="M1318" s="1"/>
      <c r="N1318" s="1"/>
      <c r="O1318" s="1"/>
      <c r="P1318" s="1"/>
      <c r="Q1318" s="1"/>
      <c r="R1318" s="3"/>
      <c r="S1318" s="3"/>
      <c r="T1318" s="3"/>
      <c r="U1318" s="3"/>
      <c r="V1318" s="3"/>
      <c r="W1318" s="3"/>
      <c r="X1318" s="3"/>
      <c r="Y1318" s="3"/>
      <c r="Z1318" s="3"/>
      <c r="AA1318" s="3"/>
      <c r="AB1318" s="3"/>
      <c r="AC1318" s="3"/>
      <c r="AD1318" s="3"/>
      <c r="AE1318" s="3"/>
      <c r="AF1318" s="3"/>
      <c r="AG1318" s="3"/>
      <c r="AH1318" s="3"/>
      <c r="AI1318" s="3"/>
      <c r="AJ1318" s="3"/>
      <c r="AK1318" s="3"/>
      <c r="AL1318" s="1"/>
      <c r="AM1318" s="1"/>
    </row>
    <row r="1319" spans="12:39">
      <c r="L1319" s="1"/>
      <c r="M1319" s="1"/>
      <c r="N1319" s="1"/>
      <c r="O1319" s="1"/>
      <c r="P1319" s="1"/>
      <c r="Q1319" s="1"/>
      <c r="R1319" s="3"/>
      <c r="S1319" s="3"/>
      <c r="T1319" s="3"/>
      <c r="U1319" s="3"/>
      <c r="V1319" s="3"/>
      <c r="W1319" s="3"/>
      <c r="X1319" s="3"/>
      <c r="Y1319" s="3"/>
      <c r="Z1319" s="3"/>
      <c r="AA1319" s="3"/>
      <c r="AB1319" s="3"/>
      <c r="AC1319" s="3"/>
      <c r="AD1319" s="3"/>
      <c r="AE1319" s="3"/>
      <c r="AF1319" s="3"/>
      <c r="AG1319" s="3"/>
      <c r="AH1319" s="3"/>
      <c r="AI1319" s="3"/>
      <c r="AJ1319" s="3"/>
      <c r="AK1319" s="3"/>
      <c r="AL1319" s="1"/>
      <c r="AM1319" s="1"/>
    </row>
    <row r="1320" spans="12:39">
      <c r="L1320" s="1"/>
      <c r="M1320" s="1"/>
      <c r="N1320" s="1"/>
      <c r="O1320" s="1"/>
      <c r="P1320" s="1"/>
      <c r="Q1320" s="1"/>
      <c r="R1320" s="3"/>
      <c r="S1320" s="3"/>
      <c r="T1320" s="3"/>
      <c r="U1320" s="3"/>
      <c r="V1320" s="3"/>
      <c r="W1320" s="3"/>
      <c r="X1320" s="3"/>
      <c r="Y1320" s="3"/>
      <c r="Z1320" s="3"/>
      <c r="AA1320" s="3"/>
      <c r="AB1320" s="3"/>
      <c r="AC1320" s="3"/>
      <c r="AD1320" s="3"/>
      <c r="AE1320" s="3"/>
      <c r="AF1320" s="3"/>
      <c r="AG1320" s="3"/>
      <c r="AH1320" s="3"/>
      <c r="AI1320" s="3"/>
      <c r="AJ1320" s="3"/>
      <c r="AK1320" s="3"/>
      <c r="AL1320" s="1"/>
      <c r="AM1320" s="1"/>
    </row>
    <row r="1321" spans="12:39">
      <c r="L1321" s="1"/>
      <c r="M1321" s="1"/>
      <c r="N1321" s="1"/>
      <c r="O1321" s="1"/>
      <c r="P1321" s="1"/>
      <c r="Q1321" s="1"/>
      <c r="R1321" s="3"/>
      <c r="S1321" s="3"/>
      <c r="T1321" s="3"/>
      <c r="U1321" s="3"/>
      <c r="V1321" s="3"/>
      <c r="W1321" s="3"/>
      <c r="X1321" s="3"/>
      <c r="Y1321" s="3"/>
      <c r="Z1321" s="3"/>
      <c r="AA1321" s="3"/>
      <c r="AB1321" s="3"/>
      <c r="AC1321" s="3"/>
      <c r="AD1321" s="3"/>
      <c r="AE1321" s="3"/>
      <c r="AF1321" s="3"/>
      <c r="AG1321" s="3"/>
      <c r="AH1321" s="3"/>
      <c r="AI1321" s="3"/>
      <c r="AJ1321" s="3"/>
      <c r="AK1321" s="3"/>
      <c r="AL1321" s="1"/>
      <c r="AM1321" s="1"/>
    </row>
    <row r="1322" spans="12:39">
      <c r="L1322" s="1"/>
      <c r="M1322" s="1"/>
      <c r="N1322" s="1"/>
      <c r="O1322" s="1"/>
      <c r="P1322" s="1"/>
      <c r="Q1322" s="1"/>
      <c r="R1322" s="3"/>
      <c r="S1322" s="3"/>
      <c r="T1322" s="3"/>
      <c r="U1322" s="3"/>
      <c r="V1322" s="3"/>
      <c r="W1322" s="3"/>
      <c r="X1322" s="3"/>
      <c r="Y1322" s="3"/>
      <c r="Z1322" s="3"/>
      <c r="AA1322" s="3"/>
      <c r="AB1322" s="3"/>
      <c r="AC1322" s="3"/>
      <c r="AD1322" s="3"/>
      <c r="AE1322" s="3"/>
      <c r="AF1322" s="3"/>
      <c r="AG1322" s="3"/>
      <c r="AH1322" s="3"/>
      <c r="AI1322" s="3"/>
      <c r="AJ1322" s="3"/>
      <c r="AK1322" s="3"/>
      <c r="AL1322" s="1"/>
      <c r="AM1322" s="1"/>
    </row>
    <row r="1323" spans="12:39">
      <c r="L1323" s="1"/>
      <c r="M1323" s="1"/>
      <c r="N1323" s="1"/>
      <c r="O1323" s="1"/>
      <c r="P1323" s="1"/>
      <c r="Q1323" s="1"/>
      <c r="R1323" s="3"/>
      <c r="S1323" s="3"/>
      <c r="T1323" s="3"/>
      <c r="U1323" s="3"/>
      <c r="V1323" s="3"/>
      <c r="W1323" s="3"/>
      <c r="X1323" s="3"/>
      <c r="Y1323" s="3"/>
      <c r="Z1323" s="3"/>
      <c r="AA1323" s="3"/>
      <c r="AB1323" s="3"/>
      <c r="AC1323" s="3"/>
      <c r="AD1323" s="3"/>
      <c r="AE1323" s="3"/>
      <c r="AF1323" s="3"/>
      <c r="AG1323" s="3"/>
      <c r="AH1323" s="3"/>
      <c r="AI1323" s="3"/>
      <c r="AJ1323" s="3"/>
      <c r="AK1323" s="3"/>
      <c r="AL1323" s="1"/>
      <c r="AM1323" s="1"/>
    </row>
    <row r="1324" spans="12:39">
      <c r="L1324" s="1"/>
      <c r="M1324" s="1"/>
      <c r="N1324" s="1"/>
      <c r="O1324" s="1"/>
      <c r="P1324" s="1"/>
      <c r="Q1324" s="1"/>
      <c r="R1324" s="3"/>
      <c r="S1324" s="3"/>
      <c r="T1324" s="3"/>
      <c r="U1324" s="3"/>
      <c r="V1324" s="3"/>
      <c r="W1324" s="3"/>
      <c r="X1324" s="3"/>
      <c r="Y1324" s="3"/>
      <c r="Z1324" s="3"/>
      <c r="AA1324" s="3"/>
      <c r="AB1324" s="3"/>
      <c r="AC1324" s="3"/>
      <c r="AD1324" s="3"/>
      <c r="AE1324" s="3"/>
      <c r="AF1324" s="3"/>
      <c r="AG1324" s="3"/>
      <c r="AH1324" s="3"/>
      <c r="AI1324" s="3"/>
      <c r="AJ1324" s="3"/>
      <c r="AK1324" s="3"/>
      <c r="AL1324" s="1"/>
      <c r="AM1324" s="1"/>
    </row>
    <row r="1325" spans="12:39">
      <c r="L1325" s="1"/>
      <c r="M1325" s="1"/>
      <c r="N1325" s="1"/>
      <c r="O1325" s="1"/>
      <c r="P1325" s="1"/>
      <c r="Q1325" s="1"/>
      <c r="R1325" s="3"/>
      <c r="S1325" s="3"/>
      <c r="T1325" s="3"/>
      <c r="U1325" s="3"/>
      <c r="V1325" s="3"/>
      <c r="W1325" s="3"/>
      <c r="X1325" s="3"/>
      <c r="Y1325" s="3"/>
      <c r="Z1325" s="3"/>
      <c r="AA1325" s="3"/>
      <c r="AB1325" s="3"/>
      <c r="AC1325" s="3"/>
      <c r="AD1325" s="3"/>
      <c r="AE1325" s="3"/>
      <c r="AF1325" s="3"/>
      <c r="AG1325" s="3"/>
      <c r="AH1325" s="3"/>
      <c r="AI1325" s="3"/>
      <c r="AJ1325" s="3"/>
      <c r="AK1325" s="3"/>
      <c r="AL1325" s="1"/>
      <c r="AM1325" s="1"/>
    </row>
    <row r="1326" spans="12:39">
      <c r="L1326" s="1"/>
      <c r="M1326" s="1"/>
      <c r="N1326" s="1"/>
      <c r="O1326" s="1"/>
      <c r="P1326" s="1"/>
      <c r="Q1326" s="1"/>
      <c r="R1326" s="3"/>
      <c r="S1326" s="3"/>
      <c r="T1326" s="3"/>
      <c r="U1326" s="3"/>
      <c r="V1326" s="3"/>
      <c r="W1326" s="3"/>
      <c r="X1326" s="3"/>
      <c r="Y1326" s="3"/>
      <c r="Z1326" s="3"/>
      <c r="AA1326" s="3"/>
      <c r="AB1326" s="3"/>
      <c r="AC1326" s="3"/>
      <c r="AD1326" s="3"/>
      <c r="AE1326" s="3"/>
      <c r="AF1326" s="3"/>
      <c r="AG1326" s="3"/>
      <c r="AH1326" s="3"/>
      <c r="AI1326" s="3"/>
      <c r="AJ1326" s="3"/>
      <c r="AK1326" s="3"/>
      <c r="AL1326" s="1"/>
      <c r="AM1326" s="1"/>
    </row>
    <row r="1327" spans="12:39">
      <c r="L1327" s="1"/>
      <c r="M1327" s="1"/>
      <c r="N1327" s="1"/>
      <c r="O1327" s="1"/>
      <c r="P1327" s="1"/>
      <c r="Q1327" s="1"/>
      <c r="R1327" s="3"/>
      <c r="S1327" s="3"/>
      <c r="T1327" s="3"/>
      <c r="U1327" s="3"/>
      <c r="V1327" s="3"/>
      <c r="W1327" s="3"/>
      <c r="X1327" s="3"/>
      <c r="Y1327" s="3"/>
      <c r="Z1327" s="3"/>
      <c r="AA1327" s="3"/>
      <c r="AB1327" s="3"/>
      <c r="AC1327" s="3"/>
      <c r="AD1327" s="3"/>
      <c r="AE1327" s="3"/>
      <c r="AF1327" s="3"/>
      <c r="AG1327" s="3"/>
      <c r="AH1327" s="3"/>
      <c r="AI1327" s="3"/>
      <c r="AJ1327" s="3"/>
      <c r="AK1327" s="3"/>
      <c r="AL1327" s="1"/>
      <c r="AM1327" s="1"/>
    </row>
    <row r="1328" spans="12:39">
      <c r="L1328" s="1"/>
      <c r="M1328" s="1"/>
      <c r="N1328" s="1"/>
      <c r="O1328" s="1"/>
      <c r="P1328" s="1"/>
      <c r="Q1328" s="1"/>
      <c r="R1328" s="3"/>
      <c r="S1328" s="3"/>
      <c r="T1328" s="3"/>
      <c r="U1328" s="3"/>
      <c r="V1328" s="3"/>
      <c r="W1328" s="3"/>
      <c r="X1328" s="3"/>
      <c r="Y1328" s="3"/>
      <c r="Z1328" s="3"/>
      <c r="AA1328" s="3"/>
      <c r="AB1328" s="3"/>
      <c r="AC1328" s="3"/>
      <c r="AD1328" s="3"/>
      <c r="AE1328" s="3"/>
      <c r="AF1328" s="3"/>
      <c r="AG1328" s="3"/>
      <c r="AH1328" s="3"/>
      <c r="AI1328" s="3"/>
      <c r="AJ1328" s="3"/>
      <c r="AK1328" s="3"/>
      <c r="AL1328" s="1"/>
      <c r="AM1328" s="1"/>
    </row>
    <row r="1329" spans="12:39">
      <c r="L1329" s="1"/>
      <c r="M1329" s="1"/>
      <c r="N1329" s="1"/>
      <c r="O1329" s="1"/>
      <c r="P1329" s="1"/>
      <c r="Q1329" s="1"/>
      <c r="R1329" s="3"/>
      <c r="S1329" s="3"/>
      <c r="T1329" s="3"/>
      <c r="U1329" s="3"/>
      <c r="V1329" s="3"/>
      <c r="W1329" s="3"/>
      <c r="X1329" s="3"/>
      <c r="Y1329" s="3"/>
      <c r="Z1329" s="3"/>
      <c r="AA1329" s="3"/>
      <c r="AB1329" s="3"/>
      <c r="AC1329" s="3"/>
      <c r="AD1329" s="3"/>
      <c r="AE1329" s="3"/>
      <c r="AF1329" s="3"/>
      <c r="AG1329" s="3"/>
      <c r="AH1329" s="3"/>
      <c r="AI1329" s="3"/>
      <c r="AJ1329" s="3"/>
      <c r="AK1329" s="3"/>
      <c r="AL1329" s="1"/>
      <c r="AM1329" s="1"/>
    </row>
    <row r="1330" spans="12:39">
      <c r="L1330" s="1"/>
      <c r="M1330" s="1"/>
      <c r="N1330" s="1"/>
      <c r="O1330" s="1"/>
      <c r="P1330" s="1"/>
      <c r="Q1330" s="1"/>
      <c r="R1330" s="3"/>
      <c r="S1330" s="3"/>
      <c r="T1330" s="3"/>
      <c r="U1330" s="3"/>
      <c r="V1330" s="3"/>
      <c r="W1330" s="3"/>
      <c r="X1330" s="3"/>
      <c r="Y1330" s="3"/>
      <c r="Z1330" s="3"/>
      <c r="AA1330" s="3"/>
      <c r="AB1330" s="3"/>
      <c r="AC1330" s="3"/>
      <c r="AD1330" s="3"/>
      <c r="AE1330" s="3"/>
      <c r="AF1330" s="3"/>
      <c r="AG1330" s="3"/>
      <c r="AH1330" s="3"/>
      <c r="AI1330" s="3"/>
      <c r="AJ1330" s="3"/>
      <c r="AK1330" s="3"/>
      <c r="AL1330" s="1"/>
      <c r="AM1330" s="1"/>
    </row>
    <row r="1331" spans="12:39">
      <c r="L1331" s="1"/>
      <c r="M1331" s="1"/>
      <c r="N1331" s="1"/>
      <c r="O1331" s="1"/>
      <c r="P1331" s="1"/>
      <c r="Q1331" s="1"/>
      <c r="R1331" s="3"/>
      <c r="S1331" s="3"/>
      <c r="T1331" s="3"/>
      <c r="U1331" s="3"/>
      <c r="V1331" s="3"/>
      <c r="W1331" s="3"/>
      <c r="X1331" s="3"/>
      <c r="Y1331" s="3"/>
      <c r="Z1331" s="3"/>
      <c r="AA1331" s="3"/>
      <c r="AB1331" s="3"/>
      <c r="AC1331" s="3"/>
      <c r="AD1331" s="3"/>
      <c r="AE1331" s="3"/>
      <c r="AF1331" s="3"/>
      <c r="AG1331" s="3"/>
      <c r="AH1331" s="3"/>
      <c r="AI1331" s="3"/>
      <c r="AJ1331" s="3"/>
      <c r="AK1331" s="3"/>
      <c r="AL1331" s="1"/>
      <c r="AM1331" s="1"/>
    </row>
    <row r="1332" spans="12:39">
      <c r="L1332" s="1"/>
      <c r="M1332" s="1"/>
      <c r="N1332" s="1"/>
      <c r="O1332" s="1"/>
      <c r="P1332" s="1"/>
      <c r="Q1332" s="1"/>
      <c r="R1332" s="3"/>
      <c r="S1332" s="3"/>
      <c r="T1332" s="3"/>
      <c r="U1332" s="3"/>
      <c r="V1332" s="3"/>
      <c r="W1332" s="3"/>
      <c r="X1332" s="3"/>
      <c r="Y1332" s="3"/>
      <c r="Z1332" s="3"/>
      <c r="AA1332" s="3"/>
      <c r="AB1332" s="3"/>
      <c r="AC1332" s="3"/>
      <c r="AD1332" s="3"/>
      <c r="AE1332" s="3"/>
      <c r="AF1332" s="3"/>
      <c r="AG1332" s="3"/>
      <c r="AH1332" s="3"/>
      <c r="AI1332" s="3"/>
      <c r="AJ1332" s="3"/>
      <c r="AK1332" s="3"/>
      <c r="AL1332" s="1"/>
      <c r="AM1332" s="1"/>
    </row>
    <row r="1333" spans="12:39">
      <c r="L1333" s="1"/>
      <c r="M1333" s="1"/>
      <c r="N1333" s="1"/>
      <c r="O1333" s="1"/>
      <c r="P1333" s="1"/>
      <c r="Q1333" s="1"/>
      <c r="R1333" s="3"/>
      <c r="S1333" s="3"/>
      <c r="T1333" s="3"/>
      <c r="U1333" s="3"/>
      <c r="V1333" s="3"/>
      <c r="W1333" s="3"/>
      <c r="X1333" s="3"/>
      <c r="Y1333" s="3"/>
      <c r="Z1333" s="3"/>
      <c r="AA1333" s="3"/>
      <c r="AB1333" s="3"/>
      <c r="AC1333" s="3"/>
      <c r="AD1333" s="3"/>
      <c r="AE1333" s="3"/>
      <c r="AF1333" s="3"/>
      <c r="AG1333" s="3"/>
      <c r="AH1333" s="3"/>
      <c r="AI1333" s="3"/>
      <c r="AJ1333" s="3"/>
      <c r="AK1333" s="3"/>
      <c r="AL1333" s="1"/>
      <c r="AM1333" s="1"/>
    </row>
    <row r="1334" spans="12:39">
      <c r="L1334" s="1"/>
      <c r="M1334" s="1"/>
      <c r="N1334" s="1"/>
      <c r="O1334" s="1"/>
      <c r="P1334" s="1"/>
      <c r="Q1334" s="1"/>
      <c r="R1334" s="3"/>
      <c r="S1334" s="3"/>
      <c r="T1334" s="3"/>
      <c r="U1334" s="3"/>
      <c r="V1334" s="3"/>
      <c r="W1334" s="3"/>
      <c r="X1334" s="3"/>
      <c r="Y1334" s="3"/>
      <c r="Z1334" s="3"/>
      <c r="AA1334" s="3"/>
      <c r="AB1334" s="3"/>
      <c r="AC1334" s="3"/>
      <c r="AD1334" s="3"/>
      <c r="AE1334" s="3"/>
      <c r="AF1334" s="3"/>
      <c r="AG1334" s="3"/>
      <c r="AH1334" s="3"/>
      <c r="AI1334" s="3"/>
      <c r="AJ1334" s="3"/>
      <c r="AK1334" s="3"/>
      <c r="AL1334" s="1"/>
      <c r="AM1334" s="1"/>
    </row>
    <row r="1335" spans="12:39">
      <c r="L1335" s="1"/>
      <c r="M1335" s="1"/>
      <c r="N1335" s="1"/>
      <c r="O1335" s="1"/>
      <c r="P1335" s="1"/>
      <c r="Q1335" s="1"/>
      <c r="R1335" s="3"/>
      <c r="S1335" s="3"/>
      <c r="T1335" s="3"/>
      <c r="U1335" s="3"/>
      <c r="V1335" s="3"/>
      <c r="W1335" s="3"/>
      <c r="X1335" s="3"/>
      <c r="Y1335" s="3"/>
      <c r="Z1335" s="3"/>
      <c r="AA1335" s="3"/>
      <c r="AB1335" s="3"/>
      <c r="AC1335" s="3"/>
      <c r="AD1335" s="3"/>
      <c r="AE1335" s="3"/>
      <c r="AF1335" s="3"/>
      <c r="AG1335" s="3"/>
      <c r="AH1335" s="3"/>
      <c r="AI1335" s="3"/>
      <c r="AJ1335" s="3"/>
      <c r="AK1335" s="3"/>
      <c r="AL1335" s="1"/>
      <c r="AM1335" s="1"/>
    </row>
    <row r="1336" spans="12:39">
      <c r="L1336" s="1"/>
      <c r="M1336" s="1"/>
      <c r="N1336" s="1"/>
      <c r="O1336" s="1"/>
      <c r="P1336" s="1"/>
      <c r="Q1336" s="1"/>
      <c r="R1336" s="3"/>
      <c r="S1336" s="3"/>
      <c r="T1336" s="3"/>
      <c r="U1336" s="3"/>
      <c r="V1336" s="3"/>
      <c r="W1336" s="3"/>
      <c r="X1336" s="3"/>
      <c r="Y1336" s="3"/>
      <c r="Z1336" s="3"/>
      <c r="AA1336" s="3"/>
      <c r="AB1336" s="3"/>
      <c r="AC1336" s="3"/>
      <c r="AD1336" s="3"/>
      <c r="AE1336" s="3"/>
      <c r="AF1336" s="3"/>
      <c r="AG1336" s="3"/>
      <c r="AH1336" s="3"/>
      <c r="AI1336" s="3"/>
      <c r="AJ1336" s="3"/>
      <c r="AK1336" s="3"/>
      <c r="AL1336" s="1"/>
      <c r="AM1336" s="1"/>
    </row>
    <row r="1337" spans="12:39">
      <c r="L1337" s="1"/>
      <c r="M1337" s="1"/>
      <c r="N1337" s="1"/>
      <c r="O1337" s="1"/>
      <c r="P1337" s="1"/>
      <c r="Q1337" s="1"/>
      <c r="R1337" s="3"/>
      <c r="S1337" s="3"/>
      <c r="T1337" s="3"/>
      <c r="U1337" s="3"/>
      <c r="V1337" s="3"/>
      <c r="W1337" s="3"/>
      <c r="X1337" s="3"/>
      <c r="Y1337" s="3"/>
      <c r="Z1337" s="3"/>
      <c r="AA1337" s="3"/>
      <c r="AB1337" s="3"/>
      <c r="AC1337" s="3"/>
      <c r="AD1337" s="3"/>
      <c r="AE1337" s="3"/>
      <c r="AF1337" s="3"/>
      <c r="AG1337" s="3"/>
      <c r="AH1337" s="3"/>
      <c r="AI1337" s="3"/>
      <c r="AJ1337" s="3"/>
      <c r="AK1337" s="3"/>
      <c r="AL1337" s="1"/>
      <c r="AM1337" s="1"/>
    </row>
    <row r="1338" spans="12:39">
      <c r="L1338" s="1"/>
      <c r="M1338" s="1"/>
      <c r="N1338" s="1"/>
      <c r="O1338" s="1"/>
      <c r="P1338" s="1"/>
      <c r="Q1338" s="1"/>
      <c r="R1338" s="3"/>
      <c r="S1338" s="3"/>
      <c r="T1338" s="3"/>
      <c r="U1338" s="3"/>
      <c r="V1338" s="3"/>
      <c r="W1338" s="3"/>
      <c r="X1338" s="3"/>
      <c r="Y1338" s="3"/>
      <c r="Z1338" s="3"/>
      <c r="AA1338" s="3"/>
      <c r="AB1338" s="3"/>
      <c r="AC1338" s="3"/>
      <c r="AD1338" s="3"/>
      <c r="AE1338" s="3"/>
      <c r="AF1338" s="3"/>
      <c r="AG1338" s="3"/>
      <c r="AH1338" s="3"/>
      <c r="AI1338" s="3"/>
      <c r="AJ1338" s="3"/>
      <c r="AK1338" s="3"/>
      <c r="AL1338" s="1"/>
      <c r="AM1338" s="1"/>
    </row>
    <row r="1339" spans="12:39">
      <c r="L1339" s="1"/>
      <c r="M1339" s="1"/>
      <c r="N1339" s="1"/>
      <c r="O1339" s="1"/>
      <c r="P1339" s="1"/>
      <c r="Q1339" s="1"/>
      <c r="R1339" s="3"/>
      <c r="S1339" s="3"/>
      <c r="T1339" s="3"/>
      <c r="U1339" s="3"/>
      <c r="V1339" s="3"/>
      <c r="W1339" s="3"/>
      <c r="X1339" s="3"/>
      <c r="Y1339" s="3"/>
      <c r="Z1339" s="3"/>
      <c r="AA1339" s="3"/>
      <c r="AB1339" s="3"/>
      <c r="AC1339" s="3"/>
      <c r="AD1339" s="3"/>
      <c r="AE1339" s="3"/>
      <c r="AF1339" s="3"/>
      <c r="AG1339" s="3"/>
      <c r="AH1339" s="3"/>
      <c r="AI1339" s="3"/>
      <c r="AJ1339" s="3"/>
      <c r="AK1339" s="3"/>
      <c r="AL1339" s="1"/>
      <c r="AM1339" s="1"/>
    </row>
    <row r="1340" spans="12:39">
      <c r="L1340" s="1"/>
      <c r="M1340" s="1"/>
      <c r="N1340" s="1"/>
      <c r="O1340" s="1"/>
      <c r="P1340" s="1"/>
      <c r="Q1340" s="1"/>
      <c r="R1340" s="3"/>
      <c r="S1340" s="3"/>
      <c r="T1340" s="3"/>
      <c r="U1340" s="3"/>
      <c r="V1340" s="3"/>
      <c r="W1340" s="3"/>
      <c r="X1340" s="3"/>
      <c r="Y1340" s="3"/>
      <c r="Z1340" s="3"/>
      <c r="AA1340" s="3"/>
      <c r="AB1340" s="3"/>
      <c r="AC1340" s="3"/>
      <c r="AD1340" s="3"/>
      <c r="AE1340" s="3"/>
      <c r="AF1340" s="3"/>
      <c r="AG1340" s="3"/>
      <c r="AH1340" s="3"/>
      <c r="AI1340" s="3"/>
      <c r="AJ1340" s="3"/>
      <c r="AK1340" s="3"/>
      <c r="AL1340" s="1"/>
      <c r="AM1340" s="1"/>
    </row>
    <row r="1341" spans="12:39">
      <c r="L1341" s="1"/>
      <c r="M1341" s="1"/>
      <c r="N1341" s="1"/>
      <c r="O1341" s="1"/>
      <c r="P1341" s="1"/>
      <c r="Q1341" s="1"/>
      <c r="R1341" s="3"/>
      <c r="S1341" s="3"/>
      <c r="T1341" s="3"/>
      <c r="U1341" s="3"/>
      <c r="V1341" s="3"/>
      <c r="W1341" s="3"/>
      <c r="X1341" s="3"/>
      <c r="Y1341" s="3"/>
      <c r="Z1341" s="3"/>
      <c r="AA1341" s="3"/>
      <c r="AB1341" s="3"/>
      <c r="AC1341" s="3"/>
      <c r="AD1341" s="3"/>
      <c r="AE1341" s="3"/>
      <c r="AF1341" s="3"/>
      <c r="AG1341" s="3"/>
      <c r="AH1341" s="3"/>
      <c r="AI1341" s="3"/>
      <c r="AJ1341" s="3"/>
      <c r="AK1341" s="3"/>
      <c r="AL1341" s="1"/>
      <c r="AM1341" s="1"/>
    </row>
    <row r="1342" spans="12:39">
      <c r="L1342" s="1"/>
      <c r="M1342" s="1"/>
      <c r="N1342" s="1"/>
      <c r="O1342" s="1"/>
      <c r="P1342" s="1"/>
      <c r="Q1342" s="1"/>
      <c r="R1342" s="3"/>
      <c r="S1342" s="3"/>
      <c r="T1342" s="3"/>
      <c r="U1342" s="3"/>
      <c r="V1342" s="3"/>
      <c r="W1342" s="3"/>
      <c r="X1342" s="3"/>
      <c r="Y1342" s="3"/>
      <c r="Z1342" s="3"/>
      <c r="AA1342" s="3"/>
      <c r="AB1342" s="3"/>
      <c r="AC1342" s="3"/>
      <c r="AD1342" s="3"/>
      <c r="AE1342" s="3"/>
      <c r="AF1342" s="3"/>
      <c r="AG1342" s="3"/>
      <c r="AH1342" s="3"/>
      <c r="AI1342" s="3"/>
      <c r="AJ1342" s="3"/>
      <c r="AK1342" s="3"/>
      <c r="AL1342" s="1"/>
      <c r="AM1342" s="1"/>
    </row>
    <row r="1343" spans="12:39">
      <c r="L1343" s="1"/>
      <c r="M1343" s="1"/>
      <c r="N1343" s="1"/>
      <c r="O1343" s="1"/>
      <c r="P1343" s="1"/>
      <c r="Q1343" s="1"/>
      <c r="R1343" s="3"/>
      <c r="S1343" s="3"/>
      <c r="T1343" s="3"/>
      <c r="U1343" s="3"/>
      <c r="V1343" s="3"/>
      <c r="W1343" s="3"/>
      <c r="X1343" s="3"/>
      <c r="Y1343" s="3"/>
      <c r="Z1343" s="3"/>
      <c r="AA1343" s="3"/>
      <c r="AB1343" s="3"/>
      <c r="AC1343" s="3"/>
      <c r="AD1343" s="3"/>
      <c r="AE1343" s="3"/>
      <c r="AF1343" s="3"/>
      <c r="AG1343" s="3"/>
      <c r="AH1343" s="3"/>
      <c r="AI1343" s="3"/>
      <c r="AJ1343" s="3"/>
      <c r="AK1343" s="3"/>
      <c r="AL1343" s="1"/>
      <c r="AM1343" s="1"/>
    </row>
    <row r="1344" spans="12:39">
      <c r="L1344" s="1"/>
      <c r="M1344" s="1"/>
      <c r="N1344" s="1"/>
      <c r="O1344" s="1"/>
      <c r="P1344" s="1"/>
      <c r="Q1344" s="1"/>
      <c r="R1344" s="3"/>
      <c r="S1344" s="3"/>
      <c r="T1344" s="3"/>
      <c r="U1344" s="3"/>
      <c r="V1344" s="3"/>
      <c r="W1344" s="3"/>
      <c r="X1344" s="3"/>
      <c r="Y1344" s="3"/>
      <c r="Z1344" s="3"/>
      <c r="AA1344" s="3"/>
      <c r="AB1344" s="3"/>
      <c r="AC1344" s="3"/>
      <c r="AD1344" s="3"/>
      <c r="AE1344" s="3"/>
      <c r="AF1344" s="3"/>
      <c r="AG1344" s="3"/>
      <c r="AH1344" s="3"/>
      <c r="AI1344" s="3"/>
      <c r="AJ1344" s="3"/>
      <c r="AK1344" s="3"/>
      <c r="AL1344" s="1"/>
      <c r="AM1344" s="1"/>
    </row>
    <row r="1345" spans="12:39">
      <c r="L1345" s="1"/>
      <c r="M1345" s="1"/>
      <c r="N1345" s="1"/>
      <c r="O1345" s="1"/>
      <c r="P1345" s="1"/>
      <c r="Q1345" s="1"/>
      <c r="R1345" s="3"/>
      <c r="S1345" s="3"/>
      <c r="T1345" s="3"/>
      <c r="U1345" s="3"/>
      <c r="V1345" s="3"/>
      <c r="W1345" s="3"/>
      <c r="X1345" s="3"/>
      <c r="Y1345" s="3"/>
      <c r="Z1345" s="3"/>
      <c r="AA1345" s="3"/>
      <c r="AB1345" s="3"/>
      <c r="AC1345" s="3"/>
      <c r="AD1345" s="3"/>
      <c r="AE1345" s="3"/>
      <c r="AF1345" s="3"/>
      <c r="AG1345" s="3"/>
      <c r="AH1345" s="3"/>
      <c r="AI1345" s="3"/>
      <c r="AJ1345" s="3"/>
      <c r="AK1345" s="3"/>
      <c r="AL1345" s="1"/>
      <c r="AM1345" s="1"/>
    </row>
    <row r="1346" spans="12:39">
      <c r="L1346" s="1"/>
      <c r="M1346" s="1"/>
      <c r="N1346" s="1"/>
      <c r="O1346" s="1"/>
      <c r="P1346" s="1"/>
      <c r="Q1346" s="1"/>
      <c r="R1346" s="3"/>
      <c r="S1346" s="3"/>
      <c r="T1346" s="3"/>
      <c r="U1346" s="3"/>
      <c r="V1346" s="3"/>
      <c r="W1346" s="3"/>
      <c r="X1346" s="3"/>
      <c r="Y1346" s="3"/>
      <c r="Z1346" s="3"/>
      <c r="AA1346" s="3"/>
      <c r="AB1346" s="3"/>
      <c r="AC1346" s="3"/>
      <c r="AD1346" s="3"/>
      <c r="AE1346" s="3"/>
      <c r="AF1346" s="3"/>
      <c r="AG1346" s="3"/>
      <c r="AH1346" s="3"/>
      <c r="AI1346" s="3"/>
      <c r="AJ1346" s="3"/>
      <c r="AK1346" s="3"/>
      <c r="AL1346" s="1"/>
      <c r="AM1346" s="1"/>
    </row>
    <row r="1347" spans="12:39">
      <c r="L1347" s="1"/>
      <c r="M1347" s="1"/>
      <c r="N1347" s="1"/>
      <c r="O1347" s="1"/>
      <c r="P1347" s="1"/>
      <c r="Q1347" s="1"/>
      <c r="R1347" s="3"/>
      <c r="S1347" s="3"/>
      <c r="T1347" s="3"/>
      <c r="U1347" s="3"/>
      <c r="V1347" s="3"/>
      <c r="W1347" s="3"/>
      <c r="X1347" s="3"/>
      <c r="Y1347" s="3"/>
      <c r="Z1347" s="3"/>
      <c r="AA1347" s="3"/>
      <c r="AB1347" s="3"/>
      <c r="AC1347" s="3"/>
      <c r="AD1347" s="3"/>
      <c r="AE1347" s="3"/>
      <c r="AF1347" s="3"/>
      <c r="AG1347" s="3"/>
      <c r="AH1347" s="3"/>
      <c r="AI1347" s="3"/>
      <c r="AJ1347" s="3"/>
      <c r="AK1347" s="3"/>
      <c r="AL1347" s="1"/>
      <c r="AM1347" s="1"/>
    </row>
    <row r="1348" spans="12:39">
      <c r="L1348" s="1"/>
      <c r="M1348" s="1"/>
      <c r="N1348" s="1"/>
      <c r="O1348" s="1"/>
      <c r="P1348" s="1"/>
      <c r="Q1348" s="1"/>
      <c r="R1348" s="3"/>
      <c r="S1348" s="3"/>
      <c r="T1348" s="3"/>
      <c r="U1348" s="3"/>
      <c r="V1348" s="3"/>
      <c r="W1348" s="3"/>
      <c r="X1348" s="3"/>
      <c r="Y1348" s="3"/>
      <c r="Z1348" s="3"/>
      <c r="AA1348" s="3"/>
      <c r="AB1348" s="3"/>
      <c r="AC1348" s="3"/>
      <c r="AD1348" s="3"/>
      <c r="AE1348" s="3"/>
      <c r="AF1348" s="3"/>
      <c r="AG1348" s="3"/>
      <c r="AH1348" s="3"/>
      <c r="AI1348" s="3"/>
      <c r="AJ1348" s="3"/>
      <c r="AK1348" s="3"/>
      <c r="AL1348" s="1"/>
      <c r="AM1348" s="1"/>
    </row>
    <row r="1349" spans="12:39">
      <c r="L1349" s="1"/>
      <c r="M1349" s="1"/>
      <c r="N1349" s="1"/>
      <c r="O1349" s="1"/>
      <c r="P1349" s="1"/>
      <c r="Q1349" s="1"/>
      <c r="R1349" s="3"/>
      <c r="S1349" s="3"/>
      <c r="T1349" s="3"/>
      <c r="U1349" s="3"/>
      <c r="V1349" s="3"/>
      <c r="W1349" s="3"/>
      <c r="X1349" s="3"/>
      <c r="Y1349" s="3"/>
      <c r="Z1349" s="3"/>
      <c r="AA1349" s="3"/>
      <c r="AB1349" s="3"/>
      <c r="AC1349" s="3"/>
      <c r="AD1349" s="3"/>
      <c r="AE1349" s="3"/>
      <c r="AF1349" s="3"/>
      <c r="AG1349" s="3"/>
      <c r="AH1349" s="3"/>
      <c r="AI1349" s="3"/>
      <c r="AJ1349" s="3"/>
      <c r="AK1349" s="3"/>
      <c r="AL1349" s="1"/>
      <c r="AM1349" s="1"/>
    </row>
    <row r="1350" spans="12:39">
      <c r="L1350" s="1"/>
      <c r="M1350" s="1"/>
      <c r="N1350" s="1"/>
      <c r="O1350" s="1"/>
      <c r="P1350" s="1"/>
      <c r="Q1350" s="1"/>
      <c r="R1350" s="3"/>
      <c r="S1350" s="3"/>
      <c r="T1350" s="3"/>
      <c r="U1350" s="3"/>
      <c r="V1350" s="3"/>
      <c r="W1350" s="3"/>
      <c r="X1350" s="3"/>
      <c r="Y1350" s="3"/>
      <c r="Z1350" s="3"/>
      <c r="AA1350" s="3"/>
      <c r="AB1350" s="3"/>
      <c r="AC1350" s="3"/>
      <c r="AD1350" s="3"/>
      <c r="AE1350" s="3"/>
      <c r="AF1350" s="3"/>
      <c r="AG1350" s="3"/>
      <c r="AH1350" s="3"/>
      <c r="AI1350" s="3"/>
      <c r="AJ1350" s="3"/>
      <c r="AK1350" s="3"/>
      <c r="AL1350" s="1"/>
      <c r="AM1350" s="1"/>
    </row>
    <row r="1351" spans="12:39">
      <c r="L1351" s="1"/>
      <c r="M1351" s="1"/>
      <c r="N1351" s="1"/>
      <c r="O1351" s="1"/>
      <c r="P1351" s="1"/>
      <c r="Q1351" s="1"/>
      <c r="R1351" s="3"/>
      <c r="S1351" s="3"/>
      <c r="T1351" s="3"/>
      <c r="U1351" s="3"/>
      <c r="V1351" s="3"/>
      <c r="W1351" s="3"/>
      <c r="X1351" s="3"/>
      <c r="Y1351" s="3"/>
      <c r="Z1351" s="3"/>
      <c r="AA1351" s="3"/>
      <c r="AB1351" s="3"/>
      <c r="AC1351" s="3"/>
      <c r="AD1351" s="3"/>
      <c r="AE1351" s="3"/>
      <c r="AF1351" s="3"/>
      <c r="AG1351" s="3"/>
      <c r="AH1351" s="3"/>
      <c r="AI1351" s="3"/>
      <c r="AJ1351" s="3"/>
      <c r="AK1351" s="3"/>
      <c r="AL1351" s="1"/>
      <c r="AM1351" s="1"/>
    </row>
    <row r="1352" spans="12:39">
      <c r="L1352" s="1"/>
      <c r="M1352" s="1"/>
      <c r="N1352" s="1"/>
      <c r="O1352" s="1"/>
      <c r="P1352" s="1"/>
      <c r="Q1352" s="1"/>
      <c r="R1352" s="3"/>
      <c r="S1352" s="3"/>
      <c r="T1352" s="3"/>
      <c r="U1352" s="3"/>
      <c r="V1352" s="3"/>
      <c r="W1352" s="3"/>
      <c r="X1352" s="3"/>
      <c r="Y1352" s="3"/>
      <c r="Z1352" s="3"/>
      <c r="AA1352" s="3"/>
      <c r="AB1352" s="3"/>
      <c r="AC1352" s="3"/>
      <c r="AD1352" s="3"/>
      <c r="AE1352" s="3"/>
      <c r="AF1352" s="3"/>
      <c r="AG1352" s="3"/>
      <c r="AH1352" s="3"/>
      <c r="AI1352" s="3"/>
      <c r="AJ1352" s="3"/>
      <c r="AK1352" s="3"/>
      <c r="AL1352" s="1"/>
      <c r="AM1352" s="1"/>
    </row>
    <row r="1353" spans="12:39">
      <c r="L1353" s="1"/>
      <c r="M1353" s="1"/>
      <c r="N1353" s="1"/>
      <c r="O1353" s="1"/>
      <c r="P1353" s="1"/>
      <c r="Q1353" s="1"/>
      <c r="R1353" s="3"/>
      <c r="S1353" s="3"/>
      <c r="T1353" s="3"/>
      <c r="U1353" s="3"/>
      <c r="V1353" s="3"/>
      <c r="W1353" s="3"/>
      <c r="X1353" s="3"/>
      <c r="Y1353" s="3"/>
      <c r="Z1353" s="3"/>
      <c r="AA1353" s="3"/>
      <c r="AB1353" s="3"/>
      <c r="AC1353" s="3"/>
      <c r="AD1353" s="3"/>
      <c r="AE1353" s="3"/>
      <c r="AF1353" s="3"/>
      <c r="AG1353" s="3"/>
      <c r="AH1353" s="3"/>
      <c r="AI1353" s="3"/>
      <c r="AJ1353" s="3"/>
      <c r="AK1353" s="3"/>
      <c r="AL1353" s="1"/>
      <c r="AM1353" s="1"/>
    </row>
    <row r="1354" spans="12:39">
      <c r="L1354" s="1"/>
      <c r="M1354" s="1"/>
      <c r="N1354" s="1"/>
      <c r="O1354" s="1"/>
      <c r="P1354" s="1"/>
      <c r="Q1354" s="1"/>
      <c r="R1354" s="3"/>
      <c r="S1354" s="3"/>
      <c r="T1354" s="3"/>
      <c r="U1354" s="3"/>
      <c r="V1354" s="3"/>
      <c r="W1354" s="3"/>
      <c r="X1354" s="3"/>
      <c r="Y1354" s="3"/>
      <c r="Z1354" s="3"/>
      <c r="AA1354" s="3"/>
      <c r="AB1354" s="3"/>
      <c r="AC1354" s="3"/>
      <c r="AD1354" s="3"/>
      <c r="AE1354" s="3"/>
      <c r="AF1354" s="3"/>
      <c r="AG1354" s="3"/>
      <c r="AH1354" s="3"/>
      <c r="AI1354" s="3"/>
      <c r="AJ1354" s="3"/>
      <c r="AK1354" s="3"/>
      <c r="AL1354" s="1"/>
      <c r="AM1354" s="1"/>
    </row>
    <row r="1355" spans="12:39">
      <c r="L1355" s="1"/>
      <c r="M1355" s="1"/>
      <c r="N1355" s="1"/>
      <c r="O1355" s="1"/>
      <c r="P1355" s="1"/>
      <c r="Q1355" s="1"/>
      <c r="R1355" s="3"/>
      <c r="S1355" s="3"/>
      <c r="T1355" s="3"/>
      <c r="U1355" s="3"/>
      <c r="V1355" s="3"/>
      <c r="W1355" s="3"/>
      <c r="X1355" s="3"/>
      <c r="Y1355" s="3"/>
      <c r="Z1355" s="3"/>
      <c r="AA1355" s="3"/>
      <c r="AB1355" s="3"/>
      <c r="AC1355" s="3"/>
      <c r="AD1355" s="3"/>
      <c r="AE1355" s="3"/>
      <c r="AF1355" s="3"/>
      <c r="AG1355" s="3"/>
      <c r="AH1355" s="3"/>
      <c r="AI1355" s="3"/>
      <c r="AJ1355" s="3"/>
      <c r="AK1355" s="3"/>
      <c r="AL1355" s="1"/>
      <c r="AM1355" s="1"/>
    </row>
    <row r="1356" spans="12:39">
      <c r="L1356" s="1"/>
      <c r="M1356" s="1"/>
      <c r="N1356" s="1"/>
      <c r="O1356" s="1"/>
      <c r="P1356" s="1"/>
      <c r="Q1356" s="1"/>
      <c r="R1356" s="3"/>
      <c r="S1356" s="3"/>
      <c r="T1356" s="3"/>
      <c r="U1356" s="3"/>
      <c r="V1356" s="3"/>
      <c r="W1356" s="3"/>
      <c r="X1356" s="3"/>
      <c r="Y1356" s="3"/>
      <c r="Z1356" s="3"/>
      <c r="AA1356" s="3"/>
      <c r="AB1356" s="3"/>
      <c r="AC1356" s="3"/>
      <c r="AD1356" s="3"/>
      <c r="AE1356" s="3"/>
      <c r="AF1356" s="3"/>
      <c r="AG1356" s="3"/>
      <c r="AH1356" s="3"/>
      <c r="AI1356" s="3"/>
      <c r="AJ1356" s="3"/>
      <c r="AK1356" s="3"/>
      <c r="AL1356" s="1"/>
      <c r="AM1356" s="1"/>
    </row>
    <row r="1357" spans="12:39">
      <c r="L1357" s="1"/>
      <c r="M1357" s="1"/>
      <c r="N1357" s="1"/>
      <c r="O1357" s="1"/>
      <c r="P1357" s="1"/>
      <c r="Q1357" s="1"/>
      <c r="R1357" s="3"/>
      <c r="S1357" s="3"/>
      <c r="T1357" s="3"/>
      <c r="U1357" s="3"/>
      <c r="V1357" s="3"/>
      <c r="W1357" s="3"/>
      <c r="X1357" s="3"/>
      <c r="Y1357" s="3"/>
      <c r="Z1357" s="3"/>
      <c r="AA1357" s="3"/>
      <c r="AB1357" s="3"/>
      <c r="AC1357" s="3"/>
      <c r="AD1357" s="3"/>
      <c r="AE1357" s="3"/>
      <c r="AF1357" s="3"/>
      <c r="AG1357" s="3"/>
      <c r="AH1357" s="3"/>
      <c r="AI1357" s="3"/>
      <c r="AJ1357" s="3"/>
      <c r="AK1357" s="3"/>
      <c r="AL1357" s="1"/>
      <c r="AM1357" s="1"/>
    </row>
    <row r="1358" spans="12:39">
      <c r="L1358" s="1"/>
      <c r="M1358" s="1"/>
      <c r="N1358" s="1"/>
      <c r="O1358" s="1"/>
      <c r="P1358" s="1"/>
      <c r="Q1358" s="1"/>
      <c r="R1358" s="3"/>
      <c r="S1358" s="3"/>
      <c r="T1358" s="3"/>
      <c r="U1358" s="3"/>
      <c r="V1358" s="3"/>
      <c r="W1358" s="3"/>
      <c r="X1358" s="3"/>
      <c r="Y1358" s="3"/>
      <c r="Z1358" s="3"/>
      <c r="AA1358" s="3"/>
      <c r="AB1358" s="3"/>
      <c r="AC1358" s="3"/>
      <c r="AD1358" s="3"/>
      <c r="AE1358" s="3"/>
      <c r="AF1358" s="3"/>
      <c r="AG1358" s="3"/>
      <c r="AH1358" s="3"/>
      <c r="AI1358" s="3"/>
      <c r="AJ1358" s="3"/>
      <c r="AK1358" s="3"/>
      <c r="AL1358" s="1"/>
      <c r="AM1358" s="1"/>
    </row>
    <row r="1359" spans="12:39">
      <c r="L1359" s="1"/>
      <c r="M1359" s="1"/>
      <c r="N1359" s="1"/>
      <c r="O1359" s="1"/>
      <c r="P1359" s="1"/>
      <c r="Q1359" s="1"/>
      <c r="R1359" s="3"/>
      <c r="S1359" s="3"/>
      <c r="T1359" s="3"/>
      <c r="U1359" s="3"/>
      <c r="V1359" s="3"/>
      <c r="W1359" s="3"/>
      <c r="X1359" s="3"/>
      <c r="Y1359" s="3"/>
      <c r="Z1359" s="3"/>
      <c r="AA1359" s="3"/>
      <c r="AB1359" s="3"/>
      <c r="AC1359" s="3"/>
      <c r="AD1359" s="3"/>
      <c r="AE1359" s="3"/>
      <c r="AF1359" s="3"/>
      <c r="AG1359" s="3"/>
      <c r="AH1359" s="3"/>
      <c r="AI1359" s="3"/>
      <c r="AJ1359" s="3"/>
      <c r="AK1359" s="3"/>
      <c r="AL1359" s="1"/>
      <c r="AM1359" s="1"/>
    </row>
    <row r="1360" spans="12:39">
      <c r="L1360" s="1"/>
      <c r="M1360" s="1"/>
      <c r="N1360" s="1"/>
      <c r="O1360" s="1"/>
      <c r="P1360" s="1"/>
      <c r="Q1360" s="1"/>
      <c r="R1360" s="3"/>
      <c r="S1360" s="3"/>
      <c r="T1360" s="3"/>
      <c r="U1360" s="3"/>
      <c r="V1360" s="3"/>
      <c r="W1360" s="3"/>
      <c r="X1360" s="3"/>
      <c r="Y1360" s="3"/>
      <c r="Z1360" s="3"/>
      <c r="AA1360" s="3"/>
      <c r="AB1360" s="3"/>
      <c r="AC1360" s="3"/>
      <c r="AD1360" s="3"/>
      <c r="AE1360" s="3"/>
      <c r="AF1360" s="3"/>
      <c r="AG1360" s="3"/>
      <c r="AH1360" s="3"/>
      <c r="AI1360" s="3"/>
      <c r="AJ1360" s="3"/>
      <c r="AK1360" s="3"/>
      <c r="AL1360" s="1"/>
      <c r="AM1360" s="1"/>
    </row>
    <row r="1361" spans="12:39">
      <c r="L1361" s="1"/>
      <c r="M1361" s="1"/>
      <c r="N1361" s="1"/>
      <c r="O1361" s="1"/>
      <c r="P1361" s="1"/>
      <c r="Q1361" s="1"/>
      <c r="R1361" s="3"/>
      <c r="S1361" s="3"/>
      <c r="T1361" s="3"/>
      <c r="U1361" s="3"/>
      <c r="V1361" s="3"/>
      <c r="W1361" s="3"/>
      <c r="X1361" s="3"/>
      <c r="Y1361" s="3"/>
      <c r="Z1361" s="3"/>
      <c r="AA1361" s="3"/>
      <c r="AB1361" s="3"/>
      <c r="AC1361" s="3"/>
      <c r="AD1361" s="3"/>
      <c r="AE1361" s="3"/>
      <c r="AF1361" s="3"/>
      <c r="AG1361" s="3"/>
      <c r="AH1361" s="3"/>
      <c r="AI1361" s="3"/>
      <c r="AJ1361" s="3"/>
      <c r="AK1361" s="3"/>
      <c r="AL1361" s="1"/>
      <c r="AM1361" s="1"/>
    </row>
    <row r="1362" spans="12:39">
      <c r="L1362" s="1"/>
      <c r="M1362" s="1"/>
      <c r="N1362" s="1"/>
      <c r="O1362" s="1"/>
      <c r="P1362" s="1"/>
      <c r="Q1362" s="1"/>
      <c r="R1362" s="3"/>
      <c r="S1362" s="3"/>
      <c r="T1362" s="3"/>
      <c r="U1362" s="3"/>
      <c r="V1362" s="3"/>
      <c r="W1362" s="3"/>
      <c r="X1362" s="3"/>
      <c r="Y1362" s="3"/>
      <c r="Z1362" s="3"/>
      <c r="AA1362" s="3"/>
      <c r="AB1362" s="3"/>
      <c r="AC1362" s="3"/>
      <c r="AD1362" s="3"/>
      <c r="AE1362" s="3"/>
      <c r="AF1362" s="3"/>
      <c r="AG1362" s="3"/>
      <c r="AH1362" s="3"/>
      <c r="AI1362" s="3"/>
      <c r="AJ1362" s="3"/>
      <c r="AK1362" s="3"/>
      <c r="AL1362" s="1"/>
      <c r="AM1362" s="1"/>
    </row>
    <row r="1363" spans="12:39">
      <c r="L1363" s="1"/>
      <c r="M1363" s="1"/>
      <c r="N1363" s="1"/>
      <c r="O1363" s="1"/>
      <c r="P1363" s="1"/>
      <c r="Q1363" s="1"/>
      <c r="R1363" s="3"/>
      <c r="S1363" s="3"/>
      <c r="T1363" s="3"/>
      <c r="U1363" s="3"/>
      <c r="V1363" s="3"/>
      <c r="W1363" s="3"/>
      <c r="X1363" s="3"/>
      <c r="Y1363" s="3"/>
      <c r="Z1363" s="3"/>
      <c r="AA1363" s="3"/>
      <c r="AB1363" s="3"/>
      <c r="AC1363" s="3"/>
      <c r="AD1363" s="3"/>
      <c r="AE1363" s="3"/>
      <c r="AF1363" s="3"/>
      <c r="AG1363" s="3"/>
      <c r="AH1363" s="3"/>
      <c r="AI1363" s="3"/>
      <c r="AJ1363" s="3"/>
      <c r="AK1363" s="3"/>
      <c r="AL1363" s="1"/>
      <c r="AM1363" s="1"/>
    </row>
    <row r="1364" spans="12:39">
      <c r="L1364" s="1"/>
      <c r="M1364" s="1"/>
      <c r="N1364" s="1"/>
      <c r="O1364" s="1"/>
      <c r="P1364" s="1"/>
      <c r="Q1364" s="1"/>
      <c r="R1364" s="3"/>
      <c r="S1364" s="3"/>
      <c r="T1364" s="3"/>
      <c r="U1364" s="3"/>
      <c r="V1364" s="3"/>
      <c r="W1364" s="3"/>
      <c r="X1364" s="3"/>
      <c r="Y1364" s="3"/>
      <c r="Z1364" s="3"/>
      <c r="AA1364" s="3"/>
      <c r="AB1364" s="3"/>
      <c r="AC1364" s="3"/>
      <c r="AD1364" s="3"/>
      <c r="AE1364" s="3"/>
      <c r="AF1364" s="3"/>
      <c r="AG1364" s="3"/>
      <c r="AH1364" s="3"/>
      <c r="AI1364" s="3"/>
      <c r="AJ1364" s="3"/>
      <c r="AK1364" s="3"/>
      <c r="AL1364" s="1"/>
      <c r="AM1364" s="1"/>
    </row>
    <row r="1365" spans="12:39">
      <c r="L1365" s="1"/>
      <c r="M1365" s="1"/>
      <c r="N1365" s="1"/>
      <c r="O1365" s="1"/>
      <c r="P1365" s="1"/>
      <c r="Q1365" s="1"/>
      <c r="R1365" s="3"/>
      <c r="S1365" s="3"/>
      <c r="T1365" s="3"/>
      <c r="U1365" s="3"/>
      <c r="V1365" s="3"/>
      <c r="W1365" s="3"/>
      <c r="X1365" s="3"/>
      <c r="Y1365" s="3"/>
      <c r="Z1365" s="3"/>
      <c r="AA1365" s="3"/>
      <c r="AB1365" s="3"/>
      <c r="AC1365" s="3"/>
      <c r="AD1365" s="3"/>
      <c r="AE1365" s="3"/>
      <c r="AF1365" s="3"/>
      <c r="AG1365" s="3"/>
      <c r="AH1365" s="3"/>
      <c r="AI1365" s="3"/>
      <c r="AJ1365" s="3"/>
      <c r="AK1365" s="3"/>
      <c r="AL1365" s="1"/>
      <c r="AM1365" s="1"/>
    </row>
    <row r="1366" spans="12:39">
      <c r="L1366" s="1"/>
      <c r="M1366" s="1"/>
      <c r="N1366" s="1"/>
      <c r="O1366" s="1"/>
      <c r="P1366" s="1"/>
      <c r="Q1366" s="1"/>
      <c r="R1366" s="3"/>
      <c r="S1366" s="3"/>
      <c r="T1366" s="3"/>
      <c r="U1366" s="3"/>
      <c r="V1366" s="3"/>
      <c r="W1366" s="3"/>
      <c r="X1366" s="3"/>
      <c r="Y1366" s="3"/>
      <c r="Z1366" s="3"/>
      <c r="AA1366" s="3"/>
      <c r="AB1366" s="3"/>
      <c r="AC1366" s="3"/>
      <c r="AD1366" s="3"/>
      <c r="AE1366" s="3"/>
      <c r="AF1366" s="3"/>
      <c r="AG1366" s="3"/>
      <c r="AH1366" s="3"/>
      <c r="AI1366" s="3"/>
      <c r="AJ1366" s="3"/>
      <c r="AK1366" s="3"/>
      <c r="AL1366" s="1"/>
      <c r="AM1366" s="1"/>
    </row>
    <row r="1367" spans="12:39">
      <c r="L1367" s="1"/>
      <c r="M1367" s="1"/>
      <c r="N1367" s="1"/>
      <c r="O1367" s="1"/>
      <c r="P1367" s="1"/>
      <c r="Q1367" s="1"/>
      <c r="R1367" s="3"/>
      <c r="S1367" s="3"/>
      <c r="T1367" s="3"/>
      <c r="U1367" s="3"/>
      <c r="V1367" s="3"/>
      <c r="W1367" s="3"/>
      <c r="X1367" s="3"/>
      <c r="Y1367" s="3"/>
      <c r="Z1367" s="3"/>
      <c r="AA1367" s="3"/>
      <c r="AB1367" s="3"/>
      <c r="AC1367" s="3"/>
      <c r="AD1367" s="3"/>
      <c r="AE1367" s="3"/>
      <c r="AF1367" s="3"/>
      <c r="AG1367" s="3"/>
      <c r="AH1367" s="3"/>
      <c r="AI1367" s="3"/>
      <c r="AJ1367" s="3"/>
      <c r="AK1367" s="3"/>
      <c r="AL1367" s="1"/>
      <c r="AM1367" s="1"/>
    </row>
    <row r="1368" spans="12:39">
      <c r="L1368" s="1"/>
      <c r="M1368" s="1"/>
      <c r="N1368" s="1"/>
      <c r="O1368" s="1"/>
      <c r="P1368" s="1"/>
      <c r="Q1368" s="1"/>
      <c r="R1368" s="3"/>
      <c r="S1368" s="3"/>
      <c r="T1368" s="3"/>
      <c r="U1368" s="3"/>
      <c r="V1368" s="3"/>
      <c r="W1368" s="3"/>
      <c r="X1368" s="3"/>
      <c r="Y1368" s="3"/>
      <c r="Z1368" s="3"/>
      <c r="AA1368" s="3"/>
      <c r="AB1368" s="3"/>
      <c r="AC1368" s="3"/>
      <c r="AD1368" s="3"/>
      <c r="AE1368" s="3"/>
      <c r="AF1368" s="3"/>
      <c r="AG1368" s="3"/>
      <c r="AH1368" s="3"/>
      <c r="AI1368" s="3"/>
      <c r="AJ1368" s="3"/>
      <c r="AK1368" s="3"/>
      <c r="AL1368" s="1"/>
      <c r="AM1368" s="1"/>
    </row>
    <row r="1369" spans="12:39">
      <c r="L1369" s="1"/>
      <c r="M1369" s="1"/>
      <c r="N1369" s="1"/>
      <c r="O1369" s="1"/>
      <c r="P1369" s="1"/>
      <c r="Q1369" s="1"/>
      <c r="R1369" s="3"/>
      <c r="S1369" s="3"/>
      <c r="T1369" s="3"/>
      <c r="U1369" s="3"/>
      <c r="V1369" s="3"/>
      <c r="W1369" s="3"/>
      <c r="X1369" s="3"/>
      <c r="Y1369" s="3"/>
      <c r="Z1369" s="3"/>
      <c r="AA1369" s="3"/>
      <c r="AB1369" s="3"/>
      <c r="AC1369" s="3"/>
      <c r="AD1369" s="3"/>
      <c r="AE1369" s="3"/>
      <c r="AF1369" s="3"/>
      <c r="AG1369" s="3"/>
      <c r="AH1369" s="3"/>
      <c r="AI1369" s="3"/>
      <c r="AJ1369" s="3"/>
      <c r="AK1369" s="3"/>
      <c r="AL1369" s="1"/>
      <c r="AM1369" s="1"/>
    </row>
    <row r="1370" spans="12:39">
      <c r="L1370" s="1"/>
      <c r="M1370" s="1"/>
      <c r="N1370" s="1"/>
      <c r="O1370" s="1"/>
      <c r="P1370" s="1"/>
      <c r="Q1370" s="1"/>
      <c r="R1370" s="3"/>
      <c r="S1370" s="3"/>
      <c r="T1370" s="3"/>
      <c r="U1370" s="3"/>
      <c r="V1370" s="3"/>
      <c r="W1370" s="3"/>
      <c r="X1370" s="3"/>
      <c r="Y1370" s="3"/>
      <c r="Z1370" s="3"/>
      <c r="AA1370" s="3"/>
      <c r="AB1370" s="3"/>
      <c r="AC1370" s="3"/>
      <c r="AD1370" s="3"/>
      <c r="AE1370" s="3"/>
      <c r="AF1370" s="3"/>
      <c r="AG1370" s="3"/>
      <c r="AH1370" s="3"/>
      <c r="AI1370" s="3"/>
      <c r="AJ1370" s="3"/>
      <c r="AK1370" s="3"/>
      <c r="AL1370" s="1"/>
      <c r="AM1370" s="1"/>
    </row>
    <row r="1371" spans="12:39">
      <c r="L1371" s="1"/>
      <c r="M1371" s="1"/>
      <c r="N1371" s="1"/>
      <c r="O1371" s="1"/>
      <c r="P1371" s="1"/>
      <c r="Q1371" s="1"/>
      <c r="R1371" s="3"/>
      <c r="S1371" s="3"/>
      <c r="T1371" s="3"/>
      <c r="U1371" s="3"/>
      <c r="V1371" s="3"/>
      <c r="W1371" s="3"/>
      <c r="X1371" s="3"/>
      <c r="Y1371" s="3"/>
      <c r="Z1371" s="3"/>
      <c r="AA1371" s="3"/>
      <c r="AB1371" s="3"/>
      <c r="AC1371" s="3"/>
      <c r="AD1371" s="3"/>
      <c r="AE1371" s="3"/>
      <c r="AF1371" s="3"/>
      <c r="AG1371" s="3"/>
      <c r="AH1371" s="3"/>
      <c r="AI1371" s="3"/>
      <c r="AJ1371" s="3"/>
      <c r="AK1371" s="3"/>
      <c r="AL1371" s="1"/>
      <c r="AM1371" s="1"/>
    </row>
    <row r="1372" spans="12:39">
      <c r="L1372" s="1"/>
      <c r="M1372" s="1"/>
      <c r="N1372" s="1"/>
      <c r="O1372" s="1"/>
      <c r="P1372" s="1"/>
      <c r="Q1372" s="1"/>
      <c r="R1372" s="3"/>
      <c r="S1372" s="3"/>
      <c r="T1372" s="3"/>
      <c r="U1372" s="3"/>
      <c r="V1372" s="3"/>
      <c r="W1372" s="3"/>
      <c r="X1372" s="3"/>
      <c r="Y1372" s="3"/>
      <c r="Z1372" s="3"/>
      <c r="AA1372" s="3"/>
      <c r="AB1372" s="3"/>
      <c r="AC1372" s="3"/>
      <c r="AD1372" s="3"/>
      <c r="AE1372" s="3"/>
      <c r="AF1372" s="3"/>
      <c r="AG1372" s="3"/>
      <c r="AH1372" s="3"/>
      <c r="AI1372" s="3"/>
      <c r="AJ1372" s="3"/>
      <c r="AK1372" s="3"/>
      <c r="AL1372" s="1"/>
      <c r="AM1372" s="1"/>
    </row>
    <row r="1373" spans="12:39">
      <c r="L1373" s="1"/>
      <c r="M1373" s="1"/>
      <c r="N1373" s="1"/>
      <c r="O1373" s="1"/>
      <c r="P1373" s="1"/>
      <c r="Q1373" s="1"/>
      <c r="R1373" s="3"/>
      <c r="S1373" s="3"/>
      <c r="T1373" s="3"/>
      <c r="U1373" s="3"/>
      <c r="V1373" s="3"/>
      <c r="W1373" s="3"/>
      <c r="X1373" s="3"/>
      <c r="Y1373" s="3"/>
      <c r="Z1373" s="3"/>
      <c r="AA1373" s="3"/>
      <c r="AB1373" s="3"/>
      <c r="AC1373" s="3"/>
      <c r="AD1373" s="3"/>
      <c r="AE1373" s="3"/>
      <c r="AF1373" s="3"/>
      <c r="AG1373" s="3"/>
      <c r="AH1373" s="3"/>
      <c r="AI1373" s="3"/>
      <c r="AJ1373" s="3"/>
      <c r="AK1373" s="3"/>
      <c r="AL1373" s="1"/>
      <c r="AM1373" s="1"/>
    </row>
    <row r="1374" spans="12:39">
      <c r="L1374" s="1"/>
      <c r="M1374" s="1"/>
      <c r="N1374" s="1"/>
      <c r="O1374" s="1"/>
      <c r="P1374" s="1"/>
      <c r="Q1374" s="1"/>
      <c r="R1374" s="3"/>
      <c r="S1374" s="3"/>
      <c r="T1374" s="3"/>
      <c r="U1374" s="3"/>
      <c r="V1374" s="3"/>
      <c r="W1374" s="3"/>
      <c r="X1374" s="3"/>
      <c r="Y1374" s="3"/>
      <c r="Z1374" s="3"/>
      <c r="AA1374" s="3"/>
      <c r="AB1374" s="3"/>
      <c r="AC1374" s="3"/>
      <c r="AD1374" s="3"/>
      <c r="AE1374" s="3"/>
      <c r="AF1374" s="3"/>
      <c r="AG1374" s="3"/>
      <c r="AH1374" s="3"/>
      <c r="AI1374" s="3"/>
      <c r="AJ1374" s="3"/>
      <c r="AK1374" s="3"/>
      <c r="AL1374" s="1"/>
      <c r="AM1374" s="1"/>
    </row>
    <row r="1375" spans="12:39">
      <c r="L1375" s="1"/>
      <c r="M1375" s="1"/>
      <c r="N1375" s="1"/>
      <c r="O1375" s="1"/>
      <c r="P1375" s="1"/>
      <c r="Q1375" s="1"/>
      <c r="R1375" s="3"/>
      <c r="S1375" s="3"/>
      <c r="T1375" s="3"/>
      <c r="U1375" s="3"/>
      <c r="V1375" s="3"/>
      <c r="W1375" s="3"/>
      <c r="X1375" s="3"/>
      <c r="Y1375" s="3"/>
      <c r="Z1375" s="3"/>
      <c r="AA1375" s="3"/>
      <c r="AB1375" s="3"/>
      <c r="AC1375" s="3"/>
      <c r="AD1375" s="3"/>
      <c r="AE1375" s="3"/>
      <c r="AF1375" s="3"/>
      <c r="AG1375" s="3"/>
      <c r="AH1375" s="3"/>
      <c r="AI1375" s="3"/>
      <c r="AJ1375" s="3"/>
      <c r="AK1375" s="3"/>
      <c r="AL1375" s="1"/>
      <c r="AM1375" s="1"/>
    </row>
    <row r="1376" spans="12:39">
      <c r="L1376" s="1"/>
      <c r="M1376" s="1"/>
      <c r="N1376" s="1"/>
      <c r="O1376" s="1"/>
      <c r="P1376" s="1"/>
      <c r="Q1376" s="1"/>
      <c r="R1376" s="3"/>
      <c r="S1376" s="3"/>
      <c r="T1376" s="3"/>
      <c r="U1376" s="3"/>
      <c r="V1376" s="3"/>
      <c r="W1376" s="3"/>
      <c r="X1376" s="3"/>
      <c r="Y1376" s="3"/>
      <c r="Z1376" s="3"/>
      <c r="AA1376" s="3"/>
      <c r="AB1376" s="3"/>
      <c r="AC1376" s="3"/>
      <c r="AD1376" s="3"/>
      <c r="AE1376" s="3"/>
      <c r="AF1376" s="3"/>
      <c r="AG1376" s="3"/>
      <c r="AH1376" s="3"/>
      <c r="AI1376" s="3"/>
      <c r="AJ1376" s="3"/>
      <c r="AK1376" s="3"/>
      <c r="AL1376" s="1"/>
      <c r="AM1376" s="1"/>
    </row>
    <row r="1377" spans="12:39">
      <c r="L1377" s="1"/>
      <c r="M1377" s="1"/>
      <c r="N1377" s="1"/>
      <c r="O1377" s="1"/>
      <c r="P1377" s="1"/>
      <c r="Q1377" s="1"/>
      <c r="R1377" s="3"/>
      <c r="S1377" s="3"/>
      <c r="T1377" s="3"/>
      <c r="U1377" s="3"/>
      <c r="V1377" s="3"/>
      <c r="W1377" s="3"/>
      <c r="X1377" s="3"/>
      <c r="Y1377" s="3"/>
      <c r="Z1377" s="3"/>
      <c r="AA1377" s="3"/>
      <c r="AB1377" s="3"/>
      <c r="AC1377" s="3"/>
      <c r="AD1377" s="3"/>
      <c r="AE1377" s="3"/>
      <c r="AF1377" s="3"/>
      <c r="AG1377" s="3"/>
      <c r="AH1377" s="3"/>
      <c r="AI1377" s="3"/>
      <c r="AJ1377" s="3"/>
      <c r="AK1377" s="3"/>
      <c r="AL1377" s="1"/>
      <c r="AM1377" s="1"/>
    </row>
    <row r="1378" spans="12:39">
      <c r="L1378" s="1"/>
      <c r="M1378" s="1"/>
      <c r="N1378" s="1"/>
      <c r="O1378" s="1"/>
      <c r="P1378" s="1"/>
      <c r="Q1378" s="1"/>
      <c r="R1378" s="3"/>
      <c r="S1378" s="3"/>
      <c r="T1378" s="3"/>
      <c r="U1378" s="3"/>
      <c r="V1378" s="3"/>
      <c r="W1378" s="3"/>
      <c r="X1378" s="3"/>
      <c r="Y1378" s="3"/>
      <c r="Z1378" s="3"/>
      <c r="AA1378" s="3"/>
      <c r="AB1378" s="3"/>
      <c r="AC1378" s="3"/>
      <c r="AD1378" s="3"/>
      <c r="AE1378" s="3"/>
      <c r="AF1378" s="3"/>
      <c r="AG1378" s="3"/>
      <c r="AH1378" s="3"/>
      <c r="AI1378" s="3"/>
      <c r="AJ1378" s="3"/>
      <c r="AK1378" s="3"/>
      <c r="AL1378" s="1"/>
      <c r="AM1378" s="1"/>
    </row>
    <row r="1379" spans="12:39">
      <c r="L1379" s="1"/>
      <c r="M1379" s="1"/>
      <c r="N1379" s="1"/>
      <c r="O1379" s="1"/>
      <c r="P1379" s="1"/>
      <c r="Q1379" s="1"/>
      <c r="R1379" s="3"/>
      <c r="S1379" s="3"/>
      <c r="T1379" s="3"/>
      <c r="U1379" s="3"/>
      <c r="V1379" s="3"/>
      <c r="W1379" s="3"/>
      <c r="X1379" s="3"/>
      <c r="Y1379" s="3"/>
      <c r="Z1379" s="3"/>
      <c r="AA1379" s="3"/>
      <c r="AB1379" s="3"/>
      <c r="AC1379" s="3"/>
      <c r="AD1379" s="3"/>
      <c r="AE1379" s="3"/>
      <c r="AF1379" s="3"/>
      <c r="AG1379" s="3"/>
      <c r="AH1379" s="3"/>
      <c r="AI1379" s="3"/>
      <c r="AJ1379" s="3"/>
      <c r="AK1379" s="3"/>
      <c r="AL1379" s="1"/>
      <c r="AM1379" s="1"/>
    </row>
    <row r="1380" spans="12:39">
      <c r="L1380" s="1"/>
      <c r="M1380" s="1"/>
      <c r="N1380" s="1"/>
      <c r="O1380" s="1"/>
      <c r="P1380" s="1"/>
      <c r="Q1380" s="1"/>
      <c r="R1380" s="3"/>
      <c r="S1380" s="3"/>
      <c r="T1380" s="3"/>
      <c r="U1380" s="3"/>
      <c r="V1380" s="3"/>
      <c r="W1380" s="3"/>
      <c r="X1380" s="3"/>
      <c r="Y1380" s="3"/>
      <c r="Z1380" s="3"/>
      <c r="AA1380" s="3"/>
      <c r="AB1380" s="3"/>
      <c r="AC1380" s="3"/>
      <c r="AD1380" s="3"/>
      <c r="AE1380" s="3"/>
      <c r="AF1380" s="3"/>
      <c r="AG1380" s="3"/>
      <c r="AH1380" s="3"/>
      <c r="AI1380" s="3"/>
      <c r="AJ1380" s="3"/>
      <c r="AK1380" s="3"/>
      <c r="AL1380" s="1"/>
      <c r="AM1380" s="1"/>
    </row>
    <row r="1381" spans="12:39">
      <c r="L1381" s="1"/>
      <c r="M1381" s="1"/>
      <c r="N1381" s="1"/>
      <c r="O1381" s="1"/>
      <c r="P1381" s="1"/>
      <c r="Q1381" s="1"/>
      <c r="R1381" s="3"/>
      <c r="S1381" s="3"/>
      <c r="T1381" s="3"/>
      <c r="U1381" s="3"/>
      <c r="V1381" s="3"/>
      <c r="W1381" s="3"/>
      <c r="X1381" s="3"/>
      <c r="Y1381" s="3"/>
      <c r="Z1381" s="3"/>
      <c r="AA1381" s="3"/>
      <c r="AB1381" s="3"/>
      <c r="AC1381" s="3"/>
      <c r="AD1381" s="3"/>
      <c r="AE1381" s="3"/>
      <c r="AF1381" s="3"/>
      <c r="AG1381" s="3"/>
      <c r="AH1381" s="3"/>
      <c r="AI1381" s="3"/>
      <c r="AJ1381" s="3"/>
      <c r="AK1381" s="3"/>
      <c r="AL1381" s="1"/>
      <c r="AM1381" s="1"/>
    </row>
    <row r="1382" spans="12:39">
      <c r="L1382" s="1"/>
      <c r="M1382" s="1"/>
      <c r="N1382" s="1"/>
      <c r="O1382" s="1"/>
      <c r="P1382" s="1"/>
      <c r="Q1382" s="1"/>
      <c r="R1382" s="3"/>
      <c r="S1382" s="3"/>
      <c r="T1382" s="3"/>
      <c r="U1382" s="3"/>
      <c r="V1382" s="3"/>
      <c r="W1382" s="3"/>
      <c r="X1382" s="3"/>
      <c r="Y1382" s="3"/>
      <c r="Z1382" s="3"/>
      <c r="AA1382" s="3"/>
      <c r="AB1382" s="3"/>
      <c r="AC1382" s="3"/>
      <c r="AD1382" s="3"/>
      <c r="AE1382" s="3"/>
      <c r="AF1382" s="3"/>
      <c r="AG1382" s="3"/>
      <c r="AH1382" s="3"/>
      <c r="AI1382" s="3"/>
      <c r="AJ1382" s="3"/>
      <c r="AK1382" s="3"/>
      <c r="AL1382" s="1"/>
      <c r="AM1382" s="1"/>
    </row>
    <row r="1383" spans="12:39">
      <c r="L1383" s="1"/>
      <c r="M1383" s="1"/>
      <c r="N1383" s="1"/>
      <c r="O1383" s="1"/>
      <c r="P1383" s="1"/>
      <c r="Q1383" s="1"/>
      <c r="R1383" s="3"/>
      <c r="S1383" s="3"/>
      <c r="T1383" s="3"/>
      <c r="U1383" s="3"/>
      <c r="V1383" s="3"/>
      <c r="W1383" s="3"/>
      <c r="X1383" s="3"/>
      <c r="Y1383" s="3"/>
      <c r="Z1383" s="3"/>
      <c r="AA1383" s="3"/>
      <c r="AB1383" s="3"/>
      <c r="AC1383" s="3"/>
      <c r="AD1383" s="3"/>
      <c r="AE1383" s="3"/>
      <c r="AF1383" s="3"/>
      <c r="AG1383" s="3"/>
      <c r="AH1383" s="3"/>
      <c r="AI1383" s="3"/>
      <c r="AJ1383" s="3"/>
      <c r="AK1383" s="3"/>
      <c r="AL1383" s="1"/>
      <c r="AM1383" s="1"/>
    </row>
    <row r="1384" spans="12:39">
      <c r="L1384" s="1"/>
      <c r="M1384" s="1"/>
      <c r="N1384" s="1"/>
      <c r="O1384" s="1"/>
      <c r="P1384" s="1"/>
      <c r="Q1384" s="1"/>
      <c r="R1384" s="3"/>
      <c r="S1384" s="3"/>
      <c r="T1384" s="3"/>
      <c r="U1384" s="3"/>
      <c r="V1384" s="3"/>
      <c r="W1384" s="3"/>
      <c r="X1384" s="3"/>
      <c r="Y1384" s="3"/>
      <c r="Z1384" s="3"/>
      <c r="AA1384" s="3"/>
      <c r="AB1384" s="3"/>
      <c r="AC1384" s="3"/>
      <c r="AD1384" s="3"/>
      <c r="AE1384" s="3"/>
      <c r="AF1384" s="3"/>
      <c r="AG1384" s="3"/>
      <c r="AH1384" s="3"/>
      <c r="AI1384" s="3"/>
      <c r="AJ1384" s="3"/>
      <c r="AK1384" s="3"/>
      <c r="AL1384" s="1"/>
      <c r="AM1384" s="1"/>
    </row>
    <row r="1385" spans="12:39">
      <c r="L1385" s="1"/>
      <c r="M1385" s="1"/>
      <c r="N1385" s="1"/>
      <c r="O1385" s="1"/>
      <c r="P1385" s="1"/>
      <c r="Q1385" s="1"/>
      <c r="R1385" s="3"/>
      <c r="S1385" s="3"/>
      <c r="T1385" s="3"/>
      <c r="U1385" s="3"/>
      <c r="V1385" s="3"/>
      <c r="W1385" s="3"/>
      <c r="X1385" s="3"/>
      <c r="Y1385" s="3"/>
      <c r="Z1385" s="3"/>
      <c r="AA1385" s="3"/>
      <c r="AB1385" s="3"/>
      <c r="AC1385" s="3"/>
      <c r="AD1385" s="3"/>
      <c r="AE1385" s="3"/>
      <c r="AF1385" s="3"/>
      <c r="AG1385" s="3"/>
      <c r="AH1385" s="3"/>
      <c r="AI1385" s="3"/>
      <c r="AJ1385" s="3"/>
      <c r="AK1385" s="3"/>
      <c r="AL1385" s="1"/>
      <c r="AM1385" s="1"/>
    </row>
    <row r="1386" spans="12:39">
      <c r="L1386" s="1"/>
      <c r="M1386" s="1"/>
      <c r="N1386" s="1"/>
      <c r="O1386" s="1"/>
      <c r="P1386" s="1"/>
      <c r="Q1386" s="1"/>
      <c r="R1386" s="3"/>
      <c r="S1386" s="3"/>
      <c r="T1386" s="3"/>
      <c r="U1386" s="3"/>
      <c r="V1386" s="3"/>
      <c r="W1386" s="3"/>
      <c r="X1386" s="3"/>
      <c r="Y1386" s="3"/>
      <c r="Z1386" s="3"/>
      <c r="AA1386" s="3"/>
      <c r="AB1386" s="3"/>
      <c r="AC1386" s="3"/>
      <c r="AD1386" s="3"/>
      <c r="AE1386" s="3"/>
      <c r="AF1386" s="3"/>
      <c r="AG1386" s="3"/>
      <c r="AH1386" s="3"/>
      <c r="AI1386" s="3"/>
      <c r="AJ1386" s="3"/>
      <c r="AK1386" s="3"/>
      <c r="AL1386" s="1"/>
      <c r="AM1386" s="1"/>
    </row>
    <row r="1387" spans="12:39">
      <c r="L1387" s="1"/>
      <c r="M1387" s="1"/>
      <c r="N1387" s="1"/>
      <c r="O1387" s="1"/>
      <c r="P1387" s="1"/>
      <c r="Q1387" s="1"/>
      <c r="R1387" s="3"/>
      <c r="S1387" s="3"/>
      <c r="T1387" s="3"/>
      <c r="U1387" s="3"/>
      <c r="V1387" s="3"/>
      <c r="W1387" s="3"/>
      <c r="X1387" s="3"/>
      <c r="Y1387" s="3"/>
      <c r="Z1387" s="3"/>
      <c r="AA1387" s="3"/>
      <c r="AB1387" s="3"/>
      <c r="AC1387" s="3"/>
      <c r="AD1387" s="3"/>
      <c r="AE1387" s="3"/>
      <c r="AF1387" s="3"/>
      <c r="AG1387" s="3"/>
      <c r="AH1387" s="3"/>
      <c r="AI1387" s="3"/>
      <c r="AJ1387" s="3"/>
      <c r="AK1387" s="3"/>
      <c r="AL1387" s="1"/>
      <c r="AM1387" s="1"/>
    </row>
    <row r="1388" spans="12:39">
      <c r="L1388" s="1"/>
      <c r="M1388" s="1"/>
      <c r="N1388" s="1"/>
      <c r="O1388" s="1"/>
      <c r="P1388" s="1"/>
      <c r="Q1388" s="1"/>
      <c r="R1388" s="3"/>
      <c r="S1388" s="3"/>
      <c r="T1388" s="3"/>
      <c r="U1388" s="3"/>
      <c r="V1388" s="3"/>
      <c r="W1388" s="3"/>
      <c r="X1388" s="3"/>
      <c r="Y1388" s="3"/>
      <c r="Z1388" s="3"/>
      <c r="AA1388" s="3"/>
      <c r="AB1388" s="3"/>
      <c r="AC1388" s="3"/>
      <c r="AD1388" s="3"/>
      <c r="AE1388" s="3"/>
      <c r="AF1388" s="3"/>
      <c r="AG1388" s="3"/>
      <c r="AH1388" s="3"/>
      <c r="AI1388" s="3"/>
      <c r="AJ1388" s="3"/>
      <c r="AK1388" s="3"/>
      <c r="AL1388" s="1"/>
      <c r="AM1388" s="1"/>
    </row>
    <row r="1389" spans="12:39">
      <c r="L1389" s="1"/>
      <c r="M1389" s="1"/>
      <c r="N1389" s="1"/>
      <c r="O1389" s="1"/>
      <c r="P1389" s="1"/>
      <c r="Q1389" s="1"/>
      <c r="R1389" s="3"/>
      <c r="S1389" s="3"/>
      <c r="T1389" s="3"/>
      <c r="U1389" s="3"/>
      <c r="V1389" s="3"/>
      <c r="W1389" s="3"/>
      <c r="X1389" s="3"/>
      <c r="Y1389" s="3"/>
      <c r="Z1389" s="3"/>
      <c r="AA1389" s="3"/>
      <c r="AB1389" s="3"/>
      <c r="AC1389" s="3"/>
      <c r="AD1389" s="3"/>
      <c r="AE1389" s="3"/>
      <c r="AF1389" s="3"/>
      <c r="AG1389" s="3"/>
      <c r="AH1389" s="3"/>
      <c r="AI1389" s="3"/>
      <c r="AJ1389" s="3"/>
      <c r="AK1389" s="3"/>
      <c r="AL1389" s="1"/>
      <c r="AM1389" s="1"/>
    </row>
    <row r="1390" spans="12:39">
      <c r="L1390" s="1"/>
      <c r="M1390" s="1"/>
      <c r="N1390" s="1"/>
      <c r="O1390" s="1"/>
      <c r="P1390" s="1"/>
      <c r="Q1390" s="1"/>
      <c r="R1390" s="3"/>
      <c r="S1390" s="3"/>
      <c r="T1390" s="3"/>
      <c r="U1390" s="3"/>
      <c r="V1390" s="3"/>
      <c r="W1390" s="3"/>
      <c r="X1390" s="3"/>
      <c r="Y1390" s="3"/>
      <c r="Z1390" s="3"/>
      <c r="AA1390" s="3"/>
      <c r="AB1390" s="3"/>
      <c r="AC1390" s="3"/>
      <c r="AD1390" s="3"/>
      <c r="AE1390" s="3"/>
      <c r="AF1390" s="3"/>
      <c r="AG1390" s="3"/>
      <c r="AH1390" s="3"/>
      <c r="AI1390" s="3"/>
      <c r="AJ1390" s="3"/>
      <c r="AK1390" s="3"/>
      <c r="AL1390" s="1"/>
      <c r="AM1390" s="1"/>
    </row>
    <row r="1391" spans="12:39">
      <c r="L1391" s="1"/>
      <c r="M1391" s="1"/>
      <c r="N1391" s="1"/>
      <c r="O1391" s="1"/>
      <c r="P1391" s="1"/>
      <c r="Q1391" s="1"/>
      <c r="R1391" s="3"/>
      <c r="S1391" s="3"/>
      <c r="T1391" s="3"/>
      <c r="U1391" s="3"/>
      <c r="V1391" s="3"/>
      <c r="W1391" s="3"/>
      <c r="X1391" s="3"/>
      <c r="Y1391" s="3"/>
      <c r="Z1391" s="3"/>
      <c r="AA1391" s="3"/>
      <c r="AB1391" s="3"/>
      <c r="AC1391" s="3"/>
      <c r="AD1391" s="3"/>
      <c r="AE1391" s="3"/>
      <c r="AF1391" s="3"/>
      <c r="AG1391" s="3"/>
      <c r="AH1391" s="3"/>
      <c r="AI1391" s="3"/>
      <c r="AJ1391" s="3"/>
      <c r="AK1391" s="3"/>
      <c r="AL1391" s="1"/>
      <c r="AM1391" s="1"/>
    </row>
    <row r="1392" spans="12:39">
      <c r="L1392" s="1"/>
      <c r="M1392" s="1"/>
      <c r="N1392" s="1"/>
      <c r="O1392" s="1"/>
      <c r="P1392" s="1"/>
      <c r="Q1392" s="1"/>
      <c r="R1392" s="3"/>
      <c r="S1392" s="3"/>
      <c r="T1392" s="3"/>
      <c r="U1392" s="3"/>
      <c r="V1392" s="3"/>
      <c r="W1392" s="3"/>
      <c r="X1392" s="3"/>
      <c r="Y1392" s="3"/>
      <c r="Z1392" s="3"/>
      <c r="AA1392" s="3"/>
      <c r="AB1392" s="3"/>
      <c r="AC1392" s="3"/>
      <c r="AD1392" s="3"/>
      <c r="AE1392" s="3"/>
      <c r="AF1392" s="3"/>
      <c r="AG1392" s="3"/>
      <c r="AH1392" s="3"/>
      <c r="AI1392" s="3"/>
      <c r="AJ1392" s="3"/>
      <c r="AK1392" s="3"/>
      <c r="AL1392" s="1"/>
      <c r="AM1392" s="1"/>
    </row>
    <row r="1393" spans="12:39">
      <c r="L1393" s="1"/>
      <c r="M1393" s="1"/>
      <c r="N1393" s="1"/>
      <c r="O1393" s="1"/>
      <c r="P1393" s="1"/>
      <c r="Q1393" s="1"/>
      <c r="R1393" s="3"/>
      <c r="S1393" s="3"/>
      <c r="T1393" s="3"/>
      <c r="U1393" s="3"/>
      <c r="V1393" s="3"/>
      <c r="W1393" s="3"/>
      <c r="X1393" s="3"/>
      <c r="Y1393" s="3"/>
      <c r="Z1393" s="3"/>
      <c r="AA1393" s="3"/>
      <c r="AB1393" s="3"/>
      <c r="AC1393" s="3"/>
      <c r="AD1393" s="3"/>
      <c r="AE1393" s="3"/>
      <c r="AF1393" s="3"/>
      <c r="AG1393" s="3"/>
      <c r="AH1393" s="3"/>
      <c r="AI1393" s="3"/>
      <c r="AJ1393" s="3"/>
      <c r="AK1393" s="3"/>
      <c r="AL1393" s="1"/>
      <c r="AM1393" s="1"/>
    </row>
    <row r="1394" spans="12:39">
      <c r="L1394" s="1"/>
      <c r="M1394" s="1"/>
      <c r="N1394" s="1"/>
      <c r="O1394" s="1"/>
      <c r="P1394" s="1"/>
      <c r="Q1394" s="1"/>
      <c r="R1394" s="3"/>
      <c r="S1394" s="3"/>
      <c r="T1394" s="3"/>
      <c r="U1394" s="3"/>
      <c r="V1394" s="3"/>
      <c r="W1394" s="3"/>
      <c r="X1394" s="3"/>
      <c r="Y1394" s="3"/>
      <c r="Z1394" s="3"/>
      <c r="AA1394" s="3"/>
      <c r="AB1394" s="3"/>
      <c r="AC1394" s="3"/>
      <c r="AD1394" s="3"/>
      <c r="AE1394" s="3"/>
      <c r="AF1394" s="3"/>
      <c r="AG1394" s="3"/>
      <c r="AH1394" s="3"/>
      <c r="AI1394" s="3"/>
      <c r="AJ1394" s="3"/>
      <c r="AK1394" s="3"/>
      <c r="AL1394" s="1"/>
      <c r="AM1394" s="1"/>
    </row>
    <row r="1395" spans="12:39">
      <c r="L1395" s="1"/>
      <c r="M1395" s="1"/>
      <c r="N1395" s="1"/>
      <c r="O1395" s="1"/>
      <c r="P1395" s="1"/>
      <c r="Q1395" s="1"/>
      <c r="R1395" s="3"/>
      <c r="S1395" s="3"/>
      <c r="T1395" s="3"/>
      <c r="U1395" s="3"/>
      <c r="V1395" s="3"/>
      <c r="W1395" s="3"/>
      <c r="X1395" s="3"/>
      <c r="Y1395" s="3"/>
      <c r="Z1395" s="3"/>
      <c r="AA1395" s="3"/>
      <c r="AB1395" s="3"/>
      <c r="AC1395" s="3"/>
      <c r="AD1395" s="3"/>
      <c r="AE1395" s="3"/>
      <c r="AF1395" s="3"/>
      <c r="AG1395" s="3"/>
      <c r="AH1395" s="3"/>
      <c r="AI1395" s="3"/>
      <c r="AJ1395" s="3"/>
      <c r="AK1395" s="3"/>
      <c r="AL1395" s="1"/>
      <c r="AM1395" s="1"/>
    </row>
    <row r="1396" spans="12:39">
      <c r="L1396" s="1"/>
      <c r="M1396" s="1"/>
      <c r="N1396" s="1"/>
      <c r="O1396" s="1"/>
      <c r="P1396" s="1"/>
      <c r="Q1396" s="1"/>
      <c r="R1396" s="3"/>
      <c r="S1396" s="3"/>
      <c r="T1396" s="3"/>
      <c r="U1396" s="3"/>
      <c r="V1396" s="3"/>
      <c r="W1396" s="3"/>
      <c r="X1396" s="3"/>
      <c r="Y1396" s="3"/>
      <c r="Z1396" s="3"/>
      <c r="AA1396" s="3"/>
      <c r="AB1396" s="3"/>
      <c r="AC1396" s="3"/>
      <c r="AD1396" s="3"/>
      <c r="AE1396" s="3"/>
      <c r="AF1396" s="3"/>
      <c r="AG1396" s="3"/>
      <c r="AH1396" s="3"/>
      <c r="AI1396" s="3"/>
      <c r="AJ1396" s="3"/>
      <c r="AK1396" s="3"/>
      <c r="AL1396" s="1"/>
      <c r="AM1396" s="1"/>
    </row>
    <row r="1397" spans="12:39">
      <c r="L1397" s="1"/>
      <c r="M1397" s="1"/>
      <c r="N1397" s="1"/>
      <c r="O1397" s="1"/>
      <c r="P1397" s="1"/>
      <c r="Q1397" s="1"/>
      <c r="R1397" s="3"/>
      <c r="S1397" s="3"/>
      <c r="T1397" s="3"/>
      <c r="U1397" s="3"/>
      <c r="V1397" s="3"/>
      <c r="W1397" s="3"/>
      <c r="X1397" s="3"/>
      <c r="Y1397" s="3"/>
      <c r="Z1397" s="3"/>
      <c r="AA1397" s="3"/>
      <c r="AB1397" s="3"/>
      <c r="AC1397" s="3"/>
      <c r="AD1397" s="3"/>
      <c r="AE1397" s="3"/>
      <c r="AF1397" s="3"/>
      <c r="AG1397" s="3"/>
      <c r="AH1397" s="3"/>
      <c r="AI1397" s="3"/>
      <c r="AJ1397" s="3"/>
      <c r="AK1397" s="3"/>
      <c r="AL1397" s="1"/>
      <c r="AM1397" s="1"/>
    </row>
    <row r="1398" spans="12:39">
      <c r="L1398" s="1"/>
      <c r="M1398" s="1"/>
      <c r="N1398" s="1"/>
      <c r="O1398" s="1"/>
      <c r="P1398" s="1"/>
      <c r="Q1398" s="1"/>
      <c r="R1398" s="3"/>
      <c r="S1398" s="3"/>
      <c r="T1398" s="3"/>
      <c r="U1398" s="3"/>
      <c r="V1398" s="3"/>
      <c r="W1398" s="3"/>
      <c r="X1398" s="3"/>
      <c r="Y1398" s="3"/>
      <c r="Z1398" s="3"/>
      <c r="AA1398" s="3"/>
      <c r="AB1398" s="3"/>
      <c r="AC1398" s="3"/>
      <c r="AD1398" s="3"/>
      <c r="AE1398" s="3"/>
      <c r="AF1398" s="3"/>
      <c r="AG1398" s="3"/>
      <c r="AH1398" s="3"/>
      <c r="AI1398" s="3"/>
      <c r="AJ1398" s="3"/>
      <c r="AK1398" s="3"/>
      <c r="AL1398" s="1"/>
      <c r="AM1398" s="1"/>
    </row>
    <row r="1399" spans="12:39">
      <c r="L1399" s="1"/>
      <c r="M1399" s="1"/>
      <c r="N1399" s="1"/>
      <c r="O1399" s="1"/>
      <c r="P1399" s="1"/>
      <c r="Q1399" s="1"/>
      <c r="R1399" s="3"/>
      <c r="S1399" s="3"/>
      <c r="T1399" s="3"/>
      <c r="U1399" s="3"/>
      <c r="V1399" s="3"/>
      <c r="W1399" s="3"/>
      <c r="X1399" s="3"/>
      <c r="Y1399" s="3"/>
      <c r="Z1399" s="3"/>
      <c r="AA1399" s="3"/>
      <c r="AB1399" s="3"/>
      <c r="AC1399" s="3"/>
      <c r="AD1399" s="3"/>
      <c r="AE1399" s="3"/>
      <c r="AF1399" s="3"/>
      <c r="AG1399" s="3"/>
      <c r="AH1399" s="3"/>
      <c r="AI1399" s="3"/>
      <c r="AJ1399" s="3"/>
      <c r="AK1399" s="3"/>
      <c r="AL1399" s="1"/>
      <c r="AM1399" s="1"/>
    </row>
    <row r="1400" spans="12:39">
      <c r="L1400" s="1"/>
      <c r="M1400" s="1"/>
      <c r="N1400" s="1"/>
      <c r="O1400" s="1"/>
      <c r="P1400" s="1"/>
      <c r="Q1400" s="1"/>
      <c r="R1400" s="3"/>
      <c r="S1400" s="3"/>
      <c r="T1400" s="3"/>
      <c r="U1400" s="3"/>
      <c r="V1400" s="3"/>
      <c r="W1400" s="3"/>
      <c r="X1400" s="3"/>
      <c r="Y1400" s="3"/>
      <c r="Z1400" s="3"/>
      <c r="AA1400" s="3"/>
      <c r="AB1400" s="3"/>
      <c r="AC1400" s="3"/>
      <c r="AD1400" s="3"/>
      <c r="AE1400" s="3"/>
      <c r="AF1400" s="3"/>
      <c r="AG1400" s="3"/>
      <c r="AH1400" s="3"/>
      <c r="AI1400" s="3"/>
      <c r="AJ1400" s="3"/>
      <c r="AK1400" s="3"/>
      <c r="AL1400" s="1"/>
      <c r="AM1400" s="1"/>
    </row>
    <row r="1401" spans="12:39">
      <c r="L1401" s="1"/>
      <c r="M1401" s="1"/>
      <c r="N1401" s="1"/>
      <c r="O1401" s="1"/>
      <c r="P1401" s="1"/>
      <c r="Q1401" s="1"/>
      <c r="R1401" s="3"/>
      <c r="S1401" s="3"/>
      <c r="T1401" s="3"/>
      <c r="U1401" s="3"/>
      <c r="V1401" s="3"/>
      <c r="W1401" s="3"/>
      <c r="X1401" s="3"/>
      <c r="Y1401" s="3"/>
      <c r="Z1401" s="3"/>
      <c r="AA1401" s="3"/>
      <c r="AB1401" s="3"/>
      <c r="AC1401" s="3"/>
      <c r="AD1401" s="3"/>
      <c r="AE1401" s="3"/>
      <c r="AF1401" s="3"/>
      <c r="AG1401" s="3"/>
      <c r="AH1401" s="3"/>
      <c r="AI1401" s="3"/>
      <c r="AJ1401" s="3"/>
      <c r="AK1401" s="3"/>
      <c r="AL1401" s="1"/>
      <c r="AM1401" s="1"/>
    </row>
    <row r="1402" spans="12:39">
      <c r="L1402" s="1"/>
      <c r="M1402" s="1"/>
      <c r="N1402" s="1"/>
      <c r="O1402" s="1"/>
      <c r="P1402" s="1"/>
      <c r="Q1402" s="1"/>
      <c r="R1402" s="3"/>
      <c r="S1402" s="3"/>
      <c r="T1402" s="3"/>
      <c r="U1402" s="3"/>
      <c r="V1402" s="3"/>
      <c r="W1402" s="3"/>
      <c r="X1402" s="3"/>
      <c r="Y1402" s="3"/>
      <c r="Z1402" s="3"/>
      <c r="AA1402" s="3"/>
      <c r="AB1402" s="3"/>
      <c r="AC1402" s="3"/>
      <c r="AD1402" s="3"/>
      <c r="AE1402" s="3"/>
      <c r="AF1402" s="3"/>
      <c r="AG1402" s="3"/>
      <c r="AH1402" s="3"/>
      <c r="AI1402" s="3"/>
      <c r="AJ1402" s="3"/>
      <c r="AK1402" s="3"/>
      <c r="AL1402" s="1"/>
      <c r="AM1402" s="1"/>
    </row>
    <row r="1403" spans="12:39">
      <c r="L1403" s="1"/>
      <c r="M1403" s="1"/>
      <c r="N1403" s="1"/>
      <c r="O1403" s="1"/>
      <c r="P1403" s="1"/>
      <c r="Q1403" s="1"/>
      <c r="R1403" s="3"/>
      <c r="S1403" s="3"/>
      <c r="T1403" s="3"/>
      <c r="U1403" s="3"/>
      <c r="V1403" s="3"/>
      <c r="W1403" s="3"/>
      <c r="X1403" s="3"/>
      <c r="Y1403" s="3"/>
      <c r="Z1403" s="3"/>
      <c r="AA1403" s="3"/>
      <c r="AB1403" s="3"/>
      <c r="AC1403" s="3"/>
      <c r="AD1403" s="3"/>
      <c r="AE1403" s="3"/>
      <c r="AF1403" s="3"/>
      <c r="AG1403" s="3"/>
      <c r="AH1403" s="3"/>
      <c r="AI1403" s="3"/>
      <c r="AJ1403" s="3"/>
      <c r="AK1403" s="3"/>
      <c r="AL1403" s="1"/>
      <c r="AM1403" s="1"/>
    </row>
    <row r="1404" spans="12:39">
      <c r="L1404" s="1"/>
      <c r="M1404" s="1"/>
      <c r="N1404" s="1"/>
      <c r="O1404" s="1"/>
      <c r="P1404" s="1"/>
      <c r="Q1404" s="1"/>
      <c r="R1404" s="3"/>
      <c r="S1404" s="3"/>
      <c r="T1404" s="3"/>
      <c r="U1404" s="3"/>
      <c r="V1404" s="3"/>
      <c r="W1404" s="3"/>
      <c r="X1404" s="3"/>
      <c r="Y1404" s="3"/>
      <c r="Z1404" s="3"/>
      <c r="AA1404" s="3"/>
      <c r="AB1404" s="3"/>
      <c r="AC1404" s="3"/>
      <c r="AD1404" s="3"/>
      <c r="AE1404" s="3"/>
      <c r="AF1404" s="3"/>
      <c r="AG1404" s="3"/>
      <c r="AH1404" s="3"/>
      <c r="AI1404" s="3"/>
      <c r="AJ1404" s="3"/>
      <c r="AK1404" s="3"/>
      <c r="AL1404" s="1"/>
      <c r="AM1404" s="1"/>
    </row>
    <row r="1405" spans="12:39">
      <c r="L1405" s="1"/>
      <c r="M1405" s="1"/>
      <c r="N1405" s="1"/>
      <c r="O1405" s="1"/>
      <c r="P1405" s="1"/>
      <c r="Q1405" s="1"/>
      <c r="R1405" s="3"/>
      <c r="S1405" s="3"/>
      <c r="T1405" s="3"/>
      <c r="U1405" s="3"/>
      <c r="V1405" s="3"/>
      <c r="W1405" s="3"/>
      <c r="X1405" s="3"/>
      <c r="Y1405" s="3"/>
      <c r="Z1405" s="3"/>
      <c r="AA1405" s="3"/>
      <c r="AB1405" s="3"/>
      <c r="AC1405" s="3"/>
      <c r="AD1405" s="3"/>
      <c r="AE1405" s="3"/>
      <c r="AF1405" s="3"/>
      <c r="AG1405" s="3"/>
      <c r="AH1405" s="3"/>
      <c r="AI1405" s="3"/>
      <c r="AJ1405" s="3"/>
      <c r="AK1405" s="3"/>
      <c r="AL1405" s="1"/>
      <c r="AM1405" s="1"/>
    </row>
    <row r="1406" spans="12:39">
      <c r="L1406" s="1"/>
      <c r="M1406" s="1"/>
      <c r="N1406" s="1"/>
      <c r="O1406" s="1"/>
      <c r="P1406" s="1"/>
      <c r="Q1406" s="1"/>
      <c r="R1406" s="3"/>
      <c r="S1406" s="3"/>
      <c r="T1406" s="3"/>
      <c r="U1406" s="3"/>
      <c r="V1406" s="3"/>
      <c r="W1406" s="3"/>
      <c r="X1406" s="3"/>
      <c r="Y1406" s="3"/>
      <c r="Z1406" s="3"/>
      <c r="AA1406" s="3"/>
      <c r="AB1406" s="3"/>
      <c r="AC1406" s="3"/>
      <c r="AD1406" s="3"/>
      <c r="AE1406" s="3"/>
      <c r="AF1406" s="3"/>
      <c r="AG1406" s="3"/>
      <c r="AH1406" s="3"/>
      <c r="AI1406" s="3"/>
      <c r="AJ1406" s="3"/>
      <c r="AK1406" s="3"/>
      <c r="AL1406" s="1"/>
      <c r="AM1406" s="1"/>
    </row>
    <row r="1407" spans="12:39">
      <c r="L1407" s="1"/>
      <c r="M1407" s="1"/>
      <c r="N1407" s="1"/>
      <c r="O1407" s="1"/>
      <c r="P1407" s="1"/>
      <c r="Q1407" s="1"/>
      <c r="R1407" s="3"/>
      <c r="S1407" s="3"/>
      <c r="T1407" s="3"/>
      <c r="U1407" s="3"/>
      <c r="V1407" s="3"/>
      <c r="W1407" s="3"/>
      <c r="X1407" s="3"/>
      <c r="Y1407" s="3"/>
      <c r="Z1407" s="3"/>
      <c r="AA1407" s="3"/>
      <c r="AB1407" s="3"/>
      <c r="AC1407" s="3"/>
      <c r="AD1407" s="3"/>
      <c r="AE1407" s="3"/>
      <c r="AF1407" s="3"/>
      <c r="AG1407" s="3"/>
      <c r="AH1407" s="3"/>
      <c r="AI1407" s="3"/>
      <c r="AJ1407" s="3"/>
      <c r="AK1407" s="3"/>
      <c r="AL1407" s="1"/>
      <c r="AM1407" s="1"/>
    </row>
    <row r="1408" spans="12:39">
      <c r="L1408" s="1"/>
      <c r="M1408" s="1"/>
      <c r="N1408" s="1"/>
      <c r="O1408" s="1"/>
      <c r="P1408" s="1"/>
      <c r="Q1408" s="1"/>
      <c r="R1408" s="3"/>
      <c r="S1408" s="3"/>
      <c r="T1408" s="3"/>
      <c r="U1408" s="3"/>
      <c r="V1408" s="3"/>
      <c r="W1408" s="3"/>
      <c r="X1408" s="3"/>
      <c r="Y1408" s="3"/>
      <c r="Z1408" s="3"/>
      <c r="AA1408" s="3"/>
      <c r="AB1408" s="3"/>
      <c r="AC1408" s="3"/>
      <c r="AD1408" s="3"/>
      <c r="AE1408" s="3"/>
      <c r="AF1408" s="3"/>
      <c r="AG1408" s="3"/>
      <c r="AH1408" s="3"/>
      <c r="AI1408" s="3"/>
      <c r="AJ1408" s="3"/>
      <c r="AK1408" s="3"/>
      <c r="AL1408" s="1"/>
      <c r="AM1408" s="1"/>
    </row>
    <row r="1409" spans="12:39">
      <c r="L1409" s="1"/>
      <c r="M1409" s="1"/>
      <c r="N1409" s="1"/>
      <c r="O1409" s="1"/>
      <c r="P1409" s="1"/>
      <c r="Q1409" s="1"/>
      <c r="R1409" s="3"/>
      <c r="S1409" s="3"/>
      <c r="T1409" s="3"/>
      <c r="U1409" s="3"/>
      <c r="V1409" s="3"/>
      <c r="W1409" s="3"/>
      <c r="X1409" s="3"/>
      <c r="Y1409" s="3"/>
      <c r="Z1409" s="3"/>
      <c r="AA1409" s="3"/>
      <c r="AB1409" s="3"/>
      <c r="AC1409" s="3"/>
      <c r="AD1409" s="3"/>
      <c r="AE1409" s="3"/>
      <c r="AF1409" s="3"/>
      <c r="AG1409" s="3"/>
      <c r="AH1409" s="3"/>
      <c r="AI1409" s="3"/>
      <c r="AJ1409" s="3"/>
      <c r="AK1409" s="3"/>
      <c r="AL1409" s="1"/>
      <c r="AM1409" s="1"/>
    </row>
    <row r="1410" spans="12:39">
      <c r="L1410" s="1"/>
      <c r="M1410" s="1"/>
      <c r="N1410" s="1"/>
      <c r="O1410" s="1"/>
      <c r="P1410" s="1"/>
      <c r="Q1410" s="1"/>
      <c r="R1410" s="3"/>
      <c r="S1410" s="3"/>
      <c r="T1410" s="3"/>
      <c r="U1410" s="3"/>
      <c r="V1410" s="3"/>
      <c r="W1410" s="3"/>
      <c r="X1410" s="3"/>
      <c r="Y1410" s="3"/>
      <c r="Z1410" s="3"/>
      <c r="AA1410" s="3"/>
      <c r="AB1410" s="3"/>
      <c r="AC1410" s="3"/>
      <c r="AD1410" s="3"/>
      <c r="AE1410" s="3"/>
      <c r="AF1410" s="3"/>
      <c r="AG1410" s="3"/>
      <c r="AH1410" s="3"/>
      <c r="AI1410" s="3"/>
      <c r="AJ1410" s="3"/>
      <c r="AK1410" s="3"/>
      <c r="AL1410" s="1"/>
      <c r="AM1410" s="1"/>
    </row>
    <row r="1411" spans="12:39">
      <c r="L1411" s="1"/>
      <c r="M1411" s="1"/>
      <c r="N1411" s="1"/>
      <c r="O1411" s="1"/>
      <c r="P1411" s="1"/>
      <c r="Q1411" s="1"/>
      <c r="R1411" s="3"/>
      <c r="S1411" s="3"/>
      <c r="T1411" s="3"/>
      <c r="U1411" s="3"/>
      <c r="V1411" s="3"/>
      <c r="W1411" s="3"/>
      <c r="X1411" s="3"/>
      <c r="Y1411" s="3"/>
      <c r="Z1411" s="3"/>
      <c r="AA1411" s="3"/>
      <c r="AB1411" s="3"/>
      <c r="AC1411" s="3"/>
      <c r="AD1411" s="3"/>
      <c r="AE1411" s="3"/>
      <c r="AF1411" s="3"/>
      <c r="AG1411" s="3"/>
      <c r="AH1411" s="3"/>
      <c r="AI1411" s="3"/>
      <c r="AJ1411" s="3"/>
      <c r="AK1411" s="3"/>
      <c r="AL1411" s="1"/>
      <c r="AM1411" s="1"/>
    </row>
    <row r="1412" spans="12:39">
      <c r="L1412" s="1"/>
      <c r="M1412" s="1"/>
      <c r="N1412" s="1"/>
      <c r="O1412" s="1"/>
      <c r="P1412" s="1"/>
      <c r="Q1412" s="1"/>
      <c r="R1412" s="3"/>
      <c r="S1412" s="3"/>
      <c r="T1412" s="3"/>
      <c r="U1412" s="3"/>
      <c r="V1412" s="3"/>
      <c r="W1412" s="3"/>
      <c r="X1412" s="3"/>
      <c r="Y1412" s="3"/>
      <c r="Z1412" s="3"/>
      <c r="AA1412" s="3"/>
      <c r="AB1412" s="3"/>
      <c r="AC1412" s="3"/>
      <c r="AD1412" s="3"/>
      <c r="AE1412" s="3"/>
      <c r="AF1412" s="3"/>
      <c r="AG1412" s="3"/>
      <c r="AH1412" s="3"/>
      <c r="AI1412" s="3"/>
      <c r="AJ1412" s="3"/>
      <c r="AK1412" s="3"/>
      <c r="AL1412" s="1"/>
      <c r="AM1412" s="1"/>
    </row>
    <row r="1413" spans="12:39">
      <c r="L1413" s="1"/>
      <c r="M1413" s="1"/>
      <c r="N1413" s="1"/>
      <c r="O1413" s="1"/>
      <c r="P1413" s="1"/>
      <c r="Q1413" s="1"/>
      <c r="R1413" s="3"/>
      <c r="S1413" s="3"/>
      <c r="T1413" s="3"/>
      <c r="U1413" s="3"/>
      <c r="V1413" s="3"/>
      <c r="W1413" s="3"/>
      <c r="X1413" s="3"/>
      <c r="Y1413" s="3"/>
      <c r="Z1413" s="3"/>
      <c r="AA1413" s="3"/>
      <c r="AB1413" s="3"/>
      <c r="AC1413" s="3"/>
      <c r="AD1413" s="3"/>
      <c r="AE1413" s="3"/>
      <c r="AF1413" s="3"/>
      <c r="AG1413" s="3"/>
      <c r="AH1413" s="3"/>
      <c r="AI1413" s="3"/>
      <c r="AJ1413" s="3"/>
      <c r="AK1413" s="3"/>
      <c r="AL1413" s="1"/>
      <c r="AM1413" s="1"/>
    </row>
    <row r="1414" spans="12:39">
      <c r="L1414" s="1"/>
      <c r="M1414" s="1"/>
      <c r="N1414" s="1"/>
      <c r="O1414" s="1"/>
      <c r="P1414" s="1"/>
      <c r="Q1414" s="1"/>
      <c r="R1414" s="3"/>
      <c r="S1414" s="3"/>
      <c r="T1414" s="3"/>
      <c r="U1414" s="3"/>
      <c r="V1414" s="3"/>
      <c r="W1414" s="3"/>
      <c r="X1414" s="3"/>
      <c r="Y1414" s="3"/>
      <c r="Z1414" s="3"/>
      <c r="AA1414" s="3"/>
      <c r="AB1414" s="3"/>
      <c r="AC1414" s="3"/>
      <c r="AD1414" s="3"/>
      <c r="AE1414" s="3"/>
      <c r="AF1414" s="3"/>
      <c r="AG1414" s="3"/>
      <c r="AH1414" s="3"/>
      <c r="AI1414" s="3"/>
      <c r="AJ1414" s="3"/>
      <c r="AK1414" s="3"/>
      <c r="AL1414" s="1"/>
      <c r="AM1414" s="1"/>
    </row>
    <row r="1415" spans="12:39">
      <c r="L1415" s="1"/>
      <c r="M1415" s="1"/>
      <c r="N1415" s="1"/>
      <c r="O1415" s="1"/>
      <c r="P1415" s="1"/>
      <c r="Q1415" s="1"/>
      <c r="R1415" s="3"/>
      <c r="S1415" s="3"/>
      <c r="T1415" s="3"/>
      <c r="U1415" s="3"/>
      <c r="V1415" s="3"/>
      <c r="W1415" s="3"/>
      <c r="X1415" s="3"/>
      <c r="Y1415" s="3"/>
      <c r="Z1415" s="3"/>
      <c r="AA1415" s="3"/>
      <c r="AB1415" s="3"/>
      <c r="AC1415" s="3"/>
      <c r="AD1415" s="3"/>
      <c r="AE1415" s="3"/>
      <c r="AF1415" s="3"/>
      <c r="AG1415" s="3"/>
      <c r="AH1415" s="3"/>
      <c r="AI1415" s="3"/>
      <c r="AJ1415" s="3"/>
      <c r="AK1415" s="3"/>
      <c r="AL1415" s="1"/>
      <c r="AM1415" s="1"/>
    </row>
    <row r="1416" spans="12:39">
      <c r="L1416" s="1"/>
      <c r="M1416" s="1"/>
      <c r="N1416" s="1"/>
      <c r="O1416" s="1"/>
      <c r="P1416" s="1"/>
      <c r="Q1416" s="1"/>
      <c r="R1416" s="3"/>
      <c r="S1416" s="3"/>
      <c r="T1416" s="3"/>
      <c r="U1416" s="3"/>
      <c r="V1416" s="3"/>
      <c r="W1416" s="3"/>
      <c r="X1416" s="3"/>
      <c r="Y1416" s="3"/>
      <c r="Z1416" s="3"/>
      <c r="AA1416" s="3"/>
      <c r="AB1416" s="3"/>
      <c r="AC1416" s="3"/>
      <c r="AD1416" s="3"/>
      <c r="AE1416" s="3"/>
      <c r="AF1416" s="3"/>
      <c r="AG1416" s="3"/>
      <c r="AH1416" s="3"/>
      <c r="AI1416" s="3"/>
      <c r="AJ1416" s="3"/>
      <c r="AK1416" s="3"/>
      <c r="AL1416" s="1"/>
      <c r="AM1416" s="1"/>
    </row>
    <row r="1417" spans="12:39">
      <c r="L1417" s="1"/>
      <c r="M1417" s="1"/>
      <c r="N1417" s="1"/>
      <c r="O1417" s="1"/>
      <c r="P1417" s="1"/>
      <c r="Q1417" s="1"/>
      <c r="R1417" s="3"/>
      <c r="S1417" s="3"/>
      <c r="T1417" s="3"/>
      <c r="U1417" s="3"/>
      <c r="V1417" s="3"/>
      <c r="W1417" s="3"/>
      <c r="X1417" s="3"/>
      <c r="Y1417" s="3"/>
      <c r="Z1417" s="3"/>
      <c r="AA1417" s="3"/>
      <c r="AB1417" s="3"/>
      <c r="AC1417" s="3"/>
      <c r="AD1417" s="3"/>
      <c r="AE1417" s="3"/>
      <c r="AF1417" s="3"/>
      <c r="AG1417" s="3"/>
      <c r="AH1417" s="3"/>
      <c r="AI1417" s="3"/>
      <c r="AJ1417" s="3"/>
      <c r="AK1417" s="3"/>
      <c r="AL1417" s="1"/>
      <c r="AM1417" s="1"/>
    </row>
    <row r="1418" spans="12:39">
      <c r="L1418" s="1"/>
      <c r="M1418" s="1"/>
      <c r="N1418" s="1"/>
      <c r="O1418" s="1"/>
      <c r="P1418" s="1"/>
      <c r="Q1418" s="1"/>
      <c r="R1418" s="3"/>
      <c r="S1418" s="3"/>
      <c r="T1418" s="3"/>
      <c r="U1418" s="3"/>
      <c r="V1418" s="3"/>
      <c r="W1418" s="3"/>
      <c r="X1418" s="3"/>
      <c r="Y1418" s="3"/>
      <c r="Z1418" s="3"/>
      <c r="AA1418" s="3"/>
      <c r="AB1418" s="3"/>
      <c r="AC1418" s="3"/>
      <c r="AD1418" s="3"/>
      <c r="AE1418" s="3"/>
      <c r="AF1418" s="3"/>
      <c r="AG1418" s="3"/>
      <c r="AH1418" s="3"/>
      <c r="AI1418" s="3"/>
      <c r="AJ1418" s="3"/>
      <c r="AK1418" s="3"/>
      <c r="AL1418" s="1"/>
      <c r="AM1418" s="1"/>
    </row>
    <row r="1419" spans="12:39">
      <c r="L1419" s="1"/>
      <c r="M1419" s="1"/>
      <c r="N1419" s="1"/>
      <c r="O1419" s="1"/>
      <c r="P1419" s="1"/>
      <c r="Q1419" s="1"/>
      <c r="R1419" s="3"/>
      <c r="S1419" s="3"/>
      <c r="T1419" s="3"/>
      <c r="U1419" s="3"/>
      <c r="V1419" s="3"/>
      <c r="W1419" s="3"/>
      <c r="X1419" s="3"/>
      <c r="Y1419" s="3"/>
      <c r="Z1419" s="3"/>
      <c r="AA1419" s="3"/>
      <c r="AB1419" s="3"/>
      <c r="AC1419" s="3"/>
      <c r="AD1419" s="3"/>
      <c r="AE1419" s="3"/>
      <c r="AF1419" s="3"/>
      <c r="AG1419" s="3"/>
      <c r="AH1419" s="3"/>
      <c r="AI1419" s="3"/>
      <c r="AJ1419" s="3"/>
      <c r="AK1419" s="3"/>
      <c r="AL1419" s="1"/>
      <c r="AM1419" s="1"/>
    </row>
    <row r="1420" spans="12:39">
      <c r="L1420" s="1"/>
      <c r="M1420" s="1"/>
      <c r="N1420" s="1"/>
      <c r="O1420" s="1"/>
      <c r="P1420" s="1"/>
      <c r="Q1420" s="1"/>
      <c r="R1420" s="3"/>
      <c r="S1420" s="3"/>
      <c r="T1420" s="3"/>
      <c r="U1420" s="3"/>
      <c r="V1420" s="3"/>
      <c r="W1420" s="3"/>
      <c r="X1420" s="3"/>
      <c r="Y1420" s="3"/>
      <c r="Z1420" s="3"/>
      <c r="AA1420" s="3"/>
      <c r="AB1420" s="3"/>
      <c r="AC1420" s="3"/>
      <c r="AD1420" s="3"/>
      <c r="AE1420" s="3"/>
      <c r="AF1420" s="3"/>
      <c r="AG1420" s="3"/>
      <c r="AH1420" s="3"/>
      <c r="AI1420" s="3"/>
      <c r="AJ1420" s="3"/>
      <c r="AK1420" s="3"/>
      <c r="AL1420" s="1"/>
      <c r="AM1420" s="1"/>
    </row>
    <row r="1421" spans="12:39">
      <c r="L1421" s="1"/>
      <c r="M1421" s="1"/>
      <c r="N1421" s="1"/>
      <c r="O1421" s="1"/>
      <c r="P1421" s="1"/>
      <c r="Q1421" s="1"/>
      <c r="R1421" s="3"/>
      <c r="S1421" s="3"/>
      <c r="T1421" s="3"/>
      <c r="U1421" s="3"/>
      <c r="V1421" s="3"/>
      <c r="W1421" s="3"/>
      <c r="X1421" s="3"/>
      <c r="Y1421" s="3"/>
      <c r="Z1421" s="3"/>
      <c r="AA1421" s="3"/>
      <c r="AB1421" s="3"/>
      <c r="AC1421" s="3"/>
      <c r="AD1421" s="3"/>
      <c r="AE1421" s="3"/>
      <c r="AF1421" s="3"/>
      <c r="AG1421" s="3"/>
      <c r="AH1421" s="3"/>
      <c r="AI1421" s="3"/>
      <c r="AJ1421" s="3"/>
      <c r="AK1421" s="3"/>
      <c r="AL1421" s="1"/>
      <c r="AM1421" s="1"/>
    </row>
    <row r="1422" spans="12:39">
      <c r="L1422" s="1"/>
      <c r="M1422" s="1"/>
      <c r="N1422" s="1"/>
      <c r="O1422" s="1"/>
      <c r="P1422" s="1"/>
      <c r="Q1422" s="1"/>
      <c r="R1422" s="3"/>
      <c r="S1422" s="3"/>
      <c r="T1422" s="3"/>
      <c r="U1422" s="3"/>
      <c r="V1422" s="3"/>
      <c r="W1422" s="3"/>
      <c r="X1422" s="3"/>
      <c r="Y1422" s="3"/>
      <c r="Z1422" s="3"/>
      <c r="AA1422" s="3"/>
      <c r="AB1422" s="3"/>
      <c r="AC1422" s="3"/>
      <c r="AD1422" s="3"/>
      <c r="AE1422" s="3"/>
      <c r="AF1422" s="3"/>
      <c r="AG1422" s="3"/>
      <c r="AH1422" s="3"/>
      <c r="AI1422" s="3"/>
      <c r="AJ1422" s="3"/>
      <c r="AK1422" s="3"/>
      <c r="AL1422" s="1"/>
      <c r="AM1422" s="1"/>
    </row>
    <row r="1423" spans="12:39">
      <c r="L1423" s="1"/>
      <c r="M1423" s="1"/>
      <c r="N1423" s="1"/>
      <c r="O1423" s="1"/>
      <c r="P1423" s="1"/>
      <c r="Q1423" s="1"/>
      <c r="R1423" s="3"/>
      <c r="S1423" s="3"/>
      <c r="T1423" s="3"/>
      <c r="U1423" s="3"/>
      <c r="V1423" s="3"/>
      <c r="W1423" s="3"/>
      <c r="X1423" s="3"/>
      <c r="Y1423" s="3"/>
      <c r="Z1423" s="3"/>
      <c r="AA1423" s="3"/>
      <c r="AB1423" s="3"/>
      <c r="AC1423" s="3"/>
      <c r="AD1423" s="3"/>
      <c r="AE1423" s="3"/>
      <c r="AF1423" s="3"/>
      <c r="AG1423" s="3"/>
      <c r="AH1423" s="3"/>
      <c r="AI1423" s="3"/>
      <c r="AJ1423" s="3"/>
      <c r="AK1423" s="3"/>
      <c r="AL1423" s="1"/>
      <c r="AM1423" s="1"/>
    </row>
    <row r="1424" spans="12:39">
      <c r="L1424" s="1"/>
      <c r="M1424" s="1"/>
      <c r="N1424" s="1"/>
      <c r="O1424" s="1"/>
      <c r="P1424" s="1"/>
      <c r="Q1424" s="1"/>
      <c r="R1424" s="3"/>
      <c r="S1424" s="3"/>
      <c r="T1424" s="3"/>
      <c r="U1424" s="3"/>
      <c r="V1424" s="3"/>
      <c r="W1424" s="3"/>
      <c r="X1424" s="3"/>
      <c r="Y1424" s="3"/>
      <c r="Z1424" s="3"/>
      <c r="AA1424" s="3"/>
      <c r="AB1424" s="3"/>
      <c r="AC1424" s="3"/>
      <c r="AD1424" s="3"/>
      <c r="AE1424" s="3"/>
      <c r="AF1424" s="3"/>
      <c r="AG1424" s="3"/>
      <c r="AH1424" s="3"/>
      <c r="AI1424" s="3"/>
      <c r="AJ1424" s="3"/>
      <c r="AK1424" s="3"/>
      <c r="AL1424" s="1"/>
      <c r="AM1424" s="1"/>
    </row>
    <row r="1425" spans="12:39">
      <c r="L1425" s="1"/>
      <c r="M1425" s="1"/>
      <c r="N1425" s="1"/>
      <c r="O1425" s="1"/>
      <c r="P1425" s="1"/>
      <c r="Q1425" s="1"/>
      <c r="R1425" s="3"/>
      <c r="S1425" s="3"/>
      <c r="T1425" s="3"/>
      <c r="U1425" s="3"/>
      <c r="V1425" s="3"/>
      <c r="W1425" s="3"/>
      <c r="X1425" s="3"/>
      <c r="Y1425" s="3"/>
      <c r="Z1425" s="3"/>
      <c r="AA1425" s="3"/>
      <c r="AB1425" s="3"/>
      <c r="AC1425" s="3"/>
      <c r="AD1425" s="3"/>
      <c r="AE1425" s="3"/>
      <c r="AF1425" s="3"/>
      <c r="AG1425" s="3"/>
      <c r="AH1425" s="3"/>
      <c r="AI1425" s="3"/>
      <c r="AJ1425" s="3"/>
      <c r="AK1425" s="3"/>
      <c r="AL1425" s="1"/>
      <c r="AM1425" s="1"/>
    </row>
    <row r="1426" spans="12:39">
      <c r="L1426" s="1"/>
      <c r="M1426" s="1"/>
      <c r="N1426" s="1"/>
      <c r="O1426" s="1"/>
      <c r="P1426" s="1"/>
      <c r="Q1426" s="1"/>
      <c r="R1426" s="3"/>
      <c r="S1426" s="3"/>
      <c r="T1426" s="3"/>
      <c r="U1426" s="3"/>
      <c r="V1426" s="3"/>
      <c r="W1426" s="3"/>
      <c r="X1426" s="3"/>
      <c r="Y1426" s="3"/>
      <c r="Z1426" s="3"/>
      <c r="AA1426" s="3"/>
      <c r="AB1426" s="3"/>
      <c r="AC1426" s="3"/>
      <c r="AD1426" s="3"/>
      <c r="AE1426" s="3"/>
      <c r="AF1426" s="3"/>
      <c r="AG1426" s="3"/>
      <c r="AH1426" s="3"/>
      <c r="AI1426" s="3"/>
      <c r="AJ1426" s="3"/>
      <c r="AK1426" s="3"/>
      <c r="AL1426" s="1"/>
      <c r="AM1426" s="1"/>
    </row>
    <row r="1427" spans="12:39">
      <c r="L1427" s="1"/>
      <c r="M1427" s="1"/>
      <c r="N1427" s="1"/>
      <c r="O1427" s="1"/>
      <c r="P1427" s="1"/>
      <c r="Q1427" s="1"/>
      <c r="R1427" s="3"/>
      <c r="S1427" s="3"/>
      <c r="T1427" s="3"/>
      <c r="U1427" s="3"/>
      <c r="V1427" s="3"/>
      <c r="W1427" s="3"/>
      <c r="X1427" s="3"/>
      <c r="Y1427" s="3"/>
      <c r="Z1427" s="3"/>
      <c r="AA1427" s="3"/>
      <c r="AB1427" s="3"/>
      <c r="AC1427" s="3"/>
      <c r="AD1427" s="3"/>
      <c r="AE1427" s="3"/>
      <c r="AF1427" s="3"/>
      <c r="AG1427" s="3"/>
      <c r="AH1427" s="3"/>
      <c r="AI1427" s="3"/>
      <c r="AJ1427" s="3"/>
      <c r="AK1427" s="3"/>
      <c r="AL1427" s="1"/>
      <c r="AM1427" s="1"/>
    </row>
    <row r="1428" spans="12:39">
      <c r="L1428" s="1"/>
      <c r="M1428" s="1"/>
      <c r="N1428" s="1"/>
      <c r="O1428" s="1"/>
      <c r="P1428" s="1"/>
      <c r="Q1428" s="1"/>
      <c r="R1428" s="3"/>
      <c r="S1428" s="3"/>
      <c r="T1428" s="3"/>
      <c r="U1428" s="3"/>
      <c r="V1428" s="3"/>
      <c r="W1428" s="3"/>
      <c r="X1428" s="3"/>
      <c r="Y1428" s="3"/>
      <c r="Z1428" s="3"/>
      <c r="AA1428" s="3"/>
      <c r="AB1428" s="3"/>
      <c r="AC1428" s="3"/>
      <c r="AD1428" s="3"/>
      <c r="AE1428" s="3"/>
      <c r="AF1428" s="3"/>
      <c r="AG1428" s="3"/>
      <c r="AH1428" s="3"/>
      <c r="AI1428" s="3"/>
      <c r="AJ1428" s="3"/>
      <c r="AK1428" s="3"/>
      <c r="AL1428" s="1"/>
      <c r="AM1428" s="1"/>
    </row>
    <row r="1429" spans="12:39">
      <c r="L1429" s="1"/>
      <c r="M1429" s="1"/>
      <c r="N1429" s="1"/>
      <c r="O1429" s="1"/>
      <c r="P1429" s="1"/>
      <c r="Q1429" s="1"/>
      <c r="R1429" s="3"/>
      <c r="S1429" s="3"/>
      <c r="T1429" s="3"/>
      <c r="U1429" s="3"/>
      <c r="V1429" s="3"/>
      <c r="W1429" s="3"/>
      <c r="X1429" s="3"/>
      <c r="Y1429" s="3"/>
      <c r="Z1429" s="3"/>
      <c r="AA1429" s="3"/>
      <c r="AB1429" s="3"/>
      <c r="AC1429" s="3"/>
      <c r="AD1429" s="3"/>
      <c r="AE1429" s="3"/>
      <c r="AF1429" s="3"/>
      <c r="AG1429" s="3"/>
      <c r="AH1429" s="3"/>
      <c r="AI1429" s="3"/>
      <c r="AJ1429" s="3"/>
      <c r="AK1429" s="3"/>
      <c r="AL1429" s="1"/>
      <c r="AM1429" s="1"/>
    </row>
    <row r="1430" spans="12:39">
      <c r="L1430" s="1"/>
      <c r="M1430" s="1"/>
      <c r="N1430" s="1"/>
      <c r="O1430" s="1"/>
      <c r="P1430" s="1"/>
      <c r="Q1430" s="1"/>
      <c r="R1430" s="3"/>
      <c r="S1430" s="3"/>
      <c r="T1430" s="3"/>
      <c r="U1430" s="3"/>
      <c r="V1430" s="3"/>
      <c r="W1430" s="3"/>
      <c r="X1430" s="3"/>
      <c r="Y1430" s="3"/>
      <c r="Z1430" s="3"/>
      <c r="AA1430" s="3"/>
      <c r="AB1430" s="3"/>
      <c r="AC1430" s="3"/>
      <c r="AD1430" s="3"/>
      <c r="AE1430" s="3"/>
      <c r="AF1430" s="3"/>
      <c r="AG1430" s="3"/>
      <c r="AH1430" s="3"/>
      <c r="AI1430" s="3"/>
      <c r="AJ1430" s="3"/>
      <c r="AK1430" s="3"/>
      <c r="AL1430" s="1"/>
      <c r="AM1430" s="1"/>
    </row>
    <row r="1431" spans="12:39">
      <c r="L1431" s="1"/>
      <c r="M1431" s="1"/>
      <c r="N1431" s="1"/>
      <c r="O1431" s="1"/>
      <c r="P1431" s="1"/>
      <c r="Q1431" s="1"/>
      <c r="R1431" s="3"/>
      <c r="S1431" s="3"/>
      <c r="T1431" s="3"/>
      <c r="U1431" s="3"/>
      <c r="V1431" s="3"/>
      <c r="W1431" s="3"/>
      <c r="X1431" s="3"/>
      <c r="Y1431" s="3"/>
      <c r="Z1431" s="3"/>
      <c r="AA1431" s="3"/>
      <c r="AB1431" s="3"/>
      <c r="AC1431" s="3"/>
      <c r="AD1431" s="3"/>
      <c r="AE1431" s="3"/>
      <c r="AF1431" s="3"/>
      <c r="AG1431" s="3"/>
      <c r="AH1431" s="3"/>
      <c r="AI1431" s="3"/>
      <c r="AJ1431" s="3"/>
      <c r="AK1431" s="3"/>
      <c r="AL1431" s="1"/>
      <c r="AM1431" s="1"/>
    </row>
    <row r="1432" spans="12:39">
      <c r="L1432" s="1"/>
      <c r="M1432" s="1"/>
      <c r="N1432" s="1"/>
      <c r="O1432" s="1"/>
      <c r="P1432" s="1"/>
      <c r="Q1432" s="1"/>
      <c r="R1432" s="3"/>
      <c r="S1432" s="3"/>
      <c r="T1432" s="3"/>
      <c r="U1432" s="3"/>
      <c r="V1432" s="3"/>
      <c r="W1432" s="3"/>
      <c r="X1432" s="3"/>
      <c r="Y1432" s="3"/>
      <c r="Z1432" s="3"/>
      <c r="AA1432" s="3"/>
      <c r="AB1432" s="3"/>
      <c r="AC1432" s="3"/>
      <c r="AD1432" s="3"/>
      <c r="AE1432" s="3"/>
      <c r="AF1432" s="3"/>
      <c r="AG1432" s="3"/>
      <c r="AH1432" s="3"/>
      <c r="AI1432" s="3"/>
      <c r="AJ1432" s="3"/>
      <c r="AK1432" s="3"/>
      <c r="AL1432" s="1"/>
      <c r="AM1432" s="1"/>
    </row>
    <row r="1433" spans="12:39">
      <c r="L1433" s="1"/>
      <c r="M1433" s="1"/>
      <c r="N1433" s="1"/>
      <c r="O1433" s="1"/>
      <c r="P1433" s="1"/>
      <c r="Q1433" s="1"/>
      <c r="R1433" s="3"/>
      <c r="S1433" s="3"/>
      <c r="T1433" s="3"/>
      <c r="U1433" s="3"/>
      <c r="V1433" s="3"/>
      <c r="W1433" s="3"/>
      <c r="X1433" s="3"/>
      <c r="Y1433" s="3"/>
      <c r="Z1433" s="3"/>
      <c r="AA1433" s="3"/>
      <c r="AB1433" s="3"/>
      <c r="AC1433" s="3"/>
      <c r="AD1433" s="3"/>
      <c r="AE1433" s="3"/>
      <c r="AF1433" s="3"/>
      <c r="AG1433" s="3"/>
      <c r="AH1433" s="3"/>
      <c r="AI1433" s="3"/>
      <c r="AJ1433" s="3"/>
      <c r="AK1433" s="3"/>
      <c r="AL1433" s="1"/>
      <c r="AM1433" s="1"/>
    </row>
    <row r="1434" spans="12:39">
      <c r="L1434" s="1"/>
      <c r="M1434" s="1"/>
      <c r="N1434" s="1"/>
      <c r="O1434" s="1"/>
      <c r="P1434" s="1"/>
      <c r="Q1434" s="1"/>
      <c r="R1434" s="3"/>
      <c r="S1434" s="3"/>
      <c r="T1434" s="3"/>
      <c r="U1434" s="3"/>
      <c r="V1434" s="3"/>
      <c r="W1434" s="3"/>
      <c r="X1434" s="3"/>
      <c r="Y1434" s="3"/>
      <c r="Z1434" s="3"/>
      <c r="AA1434" s="3"/>
      <c r="AB1434" s="3"/>
      <c r="AC1434" s="3"/>
      <c r="AD1434" s="3"/>
      <c r="AE1434" s="3"/>
      <c r="AF1434" s="3"/>
      <c r="AG1434" s="3"/>
      <c r="AH1434" s="3"/>
      <c r="AI1434" s="3"/>
      <c r="AJ1434" s="3"/>
      <c r="AK1434" s="3"/>
      <c r="AL1434" s="1"/>
      <c r="AM1434" s="1"/>
    </row>
    <row r="1435" spans="12:39">
      <c r="L1435" s="1"/>
      <c r="M1435" s="1"/>
      <c r="N1435" s="1"/>
      <c r="O1435" s="1"/>
      <c r="P1435" s="1"/>
      <c r="Q1435" s="1"/>
      <c r="R1435" s="3"/>
      <c r="S1435" s="3"/>
      <c r="T1435" s="3"/>
      <c r="U1435" s="3"/>
      <c r="V1435" s="3"/>
      <c r="W1435" s="3"/>
      <c r="X1435" s="3"/>
      <c r="Y1435" s="3"/>
      <c r="Z1435" s="3"/>
      <c r="AA1435" s="3"/>
      <c r="AB1435" s="3"/>
      <c r="AC1435" s="3"/>
      <c r="AD1435" s="3"/>
      <c r="AE1435" s="3"/>
      <c r="AF1435" s="3"/>
      <c r="AG1435" s="3"/>
      <c r="AH1435" s="3"/>
      <c r="AI1435" s="3"/>
      <c r="AJ1435" s="3"/>
      <c r="AK1435" s="3"/>
      <c r="AL1435" s="1"/>
      <c r="AM1435" s="1"/>
    </row>
    <row r="1436" spans="12:39">
      <c r="L1436" s="1"/>
      <c r="M1436" s="1"/>
      <c r="N1436" s="1"/>
      <c r="O1436" s="1"/>
      <c r="P1436" s="1"/>
      <c r="Q1436" s="1"/>
      <c r="R1436" s="3"/>
      <c r="S1436" s="3"/>
      <c r="T1436" s="3"/>
      <c r="U1436" s="3"/>
      <c r="V1436" s="3"/>
      <c r="W1436" s="3"/>
      <c r="X1436" s="3"/>
      <c r="Y1436" s="3"/>
      <c r="Z1436" s="3"/>
      <c r="AA1436" s="3"/>
      <c r="AB1436" s="3"/>
      <c r="AC1436" s="3"/>
      <c r="AD1436" s="3"/>
      <c r="AE1436" s="3"/>
      <c r="AF1436" s="3"/>
      <c r="AG1436" s="3"/>
      <c r="AH1436" s="3"/>
      <c r="AI1436" s="3"/>
      <c r="AJ1436" s="3"/>
      <c r="AK1436" s="3"/>
      <c r="AL1436" s="1"/>
      <c r="AM1436" s="1"/>
    </row>
    <row r="1437" spans="12:39">
      <c r="L1437" s="1"/>
      <c r="M1437" s="1"/>
      <c r="N1437" s="1"/>
      <c r="O1437" s="1"/>
      <c r="P1437" s="1"/>
      <c r="Q1437" s="1"/>
      <c r="R1437" s="3"/>
      <c r="S1437" s="3"/>
      <c r="T1437" s="3"/>
      <c r="U1437" s="3"/>
      <c r="V1437" s="3"/>
      <c r="W1437" s="3"/>
      <c r="X1437" s="3"/>
      <c r="Y1437" s="3"/>
      <c r="Z1437" s="3"/>
      <c r="AA1437" s="3"/>
      <c r="AB1437" s="3"/>
      <c r="AC1437" s="3"/>
      <c r="AD1437" s="3"/>
      <c r="AE1437" s="3"/>
      <c r="AF1437" s="3"/>
      <c r="AG1437" s="3"/>
      <c r="AH1437" s="3"/>
      <c r="AI1437" s="3"/>
      <c r="AJ1437" s="3"/>
      <c r="AK1437" s="3"/>
      <c r="AL1437" s="1"/>
      <c r="AM1437" s="1"/>
    </row>
    <row r="1438" spans="12:39">
      <c r="L1438" s="1"/>
      <c r="M1438" s="1"/>
      <c r="N1438" s="1"/>
      <c r="O1438" s="1"/>
      <c r="P1438" s="1"/>
      <c r="Q1438" s="1"/>
      <c r="R1438" s="3"/>
      <c r="S1438" s="3"/>
      <c r="T1438" s="3"/>
      <c r="U1438" s="3"/>
      <c r="V1438" s="3"/>
      <c r="W1438" s="3"/>
      <c r="X1438" s="3"/>
      <c r="Y1438" s="3"/>
      <c r="Z1438" s="3"/>
      <c r="AA1438" s="3"/>
      <c r="AB1438" s="3"/>
      <c r="AC1438" s="3"/>
      <c r="AD1438" s="3"/>
      <c r="AE1438" s="3"/>
      <c r="AF1438" s="3"/>
      <c r="AG1438" s="3"/>
      <c r="AH1438" s="3"/>
      <c r="AI1438" s="3"/>
      <c r="AJ1438" s="3"/>
      <c r="AK1438" s="3"/>
      <c r="AL1438" s="1"/>
      <c r="AM1438" s="1"/>
    </row>
    <row r="1439" spans="12:39">
      <c r="L1439" s="1"/>
      <c r="M1439" s="1"/>
      <c r="N1439" s="1"/>
      <c r="O1439" s="1"/>
      <c r="P1439" s="1"/>
      <c r="Q1439" s="1"/>
      <c r="R1439" s="3"/>
      <c r="S1439" s="3"/>
      <c r="T1439" s="3"/>
      <c r="U1439" s="3"/>
      <c r="V1439" s="3"/>
      <c r="W1439" s="3"/>
      <c r="X1439" s="3"/>
      <c r="Y1439" s="3"/>
      <c r="Z1439" s="3"/>
      <c r="AA1439" s="3"/>
      <c r="AB1439" s="3"/>
      <c r="AC1439" s="3"/>
      <c r="AD1439" s="3"/>
      <c r="AE1439" s="3"/>
      <c r="AF1439" s="3"/>
      <c r="AG1439" s="3"/>
      <c r="AH1439" s="3"/>
      <c r="AI1439" s="3"/>
      <c r="AJ1439" s="3"/>
      <c r="AK1439" s="3"/>
      <c r="AL1439" s="1"/>
      <c r="AM1439" s="1"/>
    </row>
    <row r="1440" spans="12:39">
      <c r="L1440" s="1"/>
      <c r="M1440" s="1"/>
      <c r="N1440" s="1"/>
      <c r="O1440" s="1"/>
      <c r="P1440" s="1"/>
      <c r="Q1440" s="1"/>
      <c r="R1440" s="3"/>
      <c r="S1440" s="3"/>
      <c r="T1440" s="3"/>
      <c r="U1440" s="3"/>
      <c r="V1440" s="3"/>
      <c r="W1440" s="3"/>
      <c r="X1440" s="3"/>
      <c r="Y1440" s="3"/>
      <c r="Z1440" s="3"/>
      <c r="AA1440" s="3"/>
      <c r="AB1440" s="3"/>
      <c r="AC1440" s="3"/>
      <c r="AD1440" s="3"/>
      <c r="AE1440" s="3"/>
      <c r="AF1440" s="3"/>
      <c r="AG1440" s="3"/>
      <c r="AH1440" s="3"/>
      <c r="AI1440" s="3"/>
      <c r="AJ1440" s="3"/>
      <c r="AK1440" s="3"/>
      <c r="AL1440" s="1"/>
      <c r="AM1440" s="1"/>
    </row>
    <row r="1441" spans="12:39">
      <c r="L1441" s="1"/>
      <c r="M1441" s="1"/>
      <c r="N1441" s="1"/>
      <c r="O1441" s="1"/>
      <c r="P1441" s="1"/>
      <c r="Q1441" s="1"/>
      <c r="R1441" s="3"/>
      <c r="S1441" s="3"/>
      <c r="T1441" s="3"/>
      <c r="U1441" s="3"/>
      <c r="V1441" s="3"/>
      <c r="W1441" s="3"/>
      <c r="X1441" s="3"/>
      <c r="Y1441" s="3"/>
      <c r="Z1441" s="3"/>
      <c r="AA1441" s="3"/>
      <c r="AB1441" s="3"/>
      <c r="AC1441" s="3"/>
      <c r="AD1441" s="3"/>
      <c r="AE1441" s="3"/>
      <c r="AF1441" s="3"/>
      <c r="AG1441" s="3"/>
      <c r="AH1441" s="3"/>
      <c r="AI1441" s="3"/>
      <c r="AJ1441" s="3"/>
      <c r="AK1441" s="3"/>
      <c r="AL1441" s="1"/>
      <c r="AM1441" s="1"/>
    </row>
    <row r="1442" spans="12:39">
      <c r="L1442" s="1"/>
      <c r="M1442" s="1"/>
      <c r="N1442" s="1"/>
      <c r="O1442" s="1"/>
      <c r="P1442" s="1"/>
      <c r="Q1442" s="1"/>
      <c r="R1442" s="3"/>
      <c r="S1442" s="3"/>
      <c r="T1442" s="3"/>
      <c r="U1442" s="3"/>
      <c r="V1442" s="3"/>
      <c r="W1442" s="3"/>
      <c r="X1442" s="3"/>
      <c r="Y1442" s="3"/>
      <c r="Z1442" s="3"/>
      <c r="AA1442" s="3"/>
      <c r="AB1442" s="3"/>
      <c r="AC1442" s="3"/>
      <c r="AD1442" s="3"/>
      <c r="AE1442" s="3"/>
      <c r="AF1442" s="3"/>
      <c r="AG1442" s="3"/>
      <c r="AH1442" s="3"/>
      <c r="AI1442" s="3"/>
      <c r="AJ1442" s="3"/>
      <c r="AK1442" s="3"/>
      <c r="AL1442" s="1"/>
      <c r="AM1442" s="1"/>
    </row>
    <row r="1443" spans="12:39">
      <c r="L1443" s="1"/>
      <c r="M1443" s="1"/>
      <c r="N1443" s="1"/>
      <c r="O1443" s="1"/>
      <c r="P1443" s="1"/>
      <c r="Q1443" s="1"/>
      <c r="R1443" s="3"/>
      <c r="S1443" s="3"/>
      <c r="T1443" s="3"/>
      <c r="U1443" s="3"/>
      <c r="V1443" s="3"/>
      <c r="W1443" s="3"/>
      <c r="X1443" s="3"/>
      <c r="Y1443" s="3"/>
      <c r="Z1443" s="3"/>
      <c r="AA1443" s="3"/>
      <c r="AB1443" s="3"/>
      <c r="AC1443" s="3"/>
      <c r="AD1443" s="3"/>
      <c r="AE1443" s="3"/>
      <c r="AF1443" s="3"/>
      <c r="AG1443" s="3"/>
      <c r="AH1443" s="3"/>
      <c r="AI1443" s="3"/>
      <c r="AJ1443" s="3"/>
      <c r="AK1443" s="3"/>
      <c r="AL1443" s="1"/>
      <c r="AM1443" s="1"/>
    </row>
    <row r="1444" spans="12:39">
      <c r="L1444" s="1"/>
      <c r="M1444" s="1"/>
      <c r="N1444" s="1"/>
      <c r="O1444" s="1"/>
      <c r="P1444" s="1"/>
      <c r="Q1444" s="1"/>
      <c r="R1444" s="3"/>
      <c r="S1444" s="3"/>
      <c r="T1444" s="3"/>
      <c r="U1444" s="3"/>
      <c r="V1444" s="3"/>
      <c r="W1444" s="3"/>
      <c r="X1444" s="3"/>
      <c r="Y1444" s="3"/>
      <c r="Z1444" s="3"/>
      <c r="AA1444" s="3"/>
      <c r="AB1444" s="3"/>
      <c r="AC1444" s="3"/>
      <c r="AD1444" s="3"/>
      <c r="AE1444" s="3"/>
      <c r="AF1444" s="3"/>
      <c r="AG1444" s="3"/>
      <c r="AH1444" s="3"/>
      <c r="AI1444" s="3"/>
      <c r="AJ1444" s="3"/>
      <c r="AK1444" s="3"/>
      <c r="AL1444" s="1"/>
      <c r="AM1444" s="1"/>
    </row>
    <row r="1445" spans="12:39">
      <c r="L1445" s="1"/>
      <c r="M1445" s="1"/>
      <c r="N1445" s="1"/>
      <c r="O1445" s="1"/>
      <c r="P1445" s="1"/>
      <c r="Q1445" s="1"/>
      <c r="R1445" s="3"/>
      <c r="S1445" s="3"/>
      <c r="T1445" s="3"/>
      <c r="U1445" s="3"/>
      <c r="V1445" s="3"/>
      <c r="W1445" s="3"/>
      <c r="X1445" s="3"/>
      <c r="Y1445" s="3"/>
      <c r="Z1445" s="3"/>
      <c r="AA1445" s="3"/>
      <c r="AB1445" s="3"/>
      <c r="AC1445" s="3"/>
      <c r="AD1445" s="3"/>
      <c r="AE1445" s="3"/>
      <c r="AF1445" s="3"/>
      <c r="AG1445" s="3"/>
      <c r="AH1445" s="3"/>
      <c r="AI1445" s="3"/>
      <c r="AJ1445" s="3"/>
      <c r="AK1445" s="3"/>
      <c r="AL1445" s="1"/>
      <c r="AM1445" s="1"/>
    </row>
    <row r="1446" spans="12:39">
      <c r="L1446" s="1"/>
      <c r="M1446" s="1"/>
      <c r="N1446" s="1"/>
      <c r="O1446" s="1"/>
      <c r="P1446" s="1"/>
      <c r="Q1446" s="1"/>
      <c r="R1446" s="3"/>
      <c r="S1446" s="3"/>
      <c r="T1446" s="3"/>
      <c r="U1446" s="3"/>
      <c r="V1446" s="3"/>
      <c r="W1446" s="3"/>
      <c r="X1446" s="3"/>
      <c r="Y1446" s="3"/>
      <c r="Z1446" s="3"/>
      <c r="AA1446" s="3"/>
      <c r="AB1446" s="3"/>
      <c r="AC1446" s="3"/>
      <c r="AD1446" s="3"/>
      <c r="AE1446" s="3"/>
      <c r="AF1446" s="3"/>
      <c r="AG1446" s="3"/>
      <c r="AH1446" s="3"/>
      <c r="AI1446" s="3"/>
      <c r="AJ1446" s="3"/>
      <c r="AK1446" s="3"/>
      <c r="AL1446" s="1"/>
      <c r="AM1446" s="1"/>
    </row>
    <row r="1447" spans="12:39">
      <c r="L1447" s="1"/>
      <c r="M1447" s="1"/>
      <c r="N1447" s="1"/>
      <c r="O1447" s="1"/>
      <c r="P1447" s="1"/>
      <c r="Q1447" s="1"/>
      <c r="R1447" s="3"/>
      <c r="S1447" s="3"/>
      <c r="T1447" s="3"/>
      <c r="U1447" s="3"/>
      <c r="V1447" s="3"/>
      <c r="W1447" s="3"/>
      <c r="X1447" s="3"/>
      <c r="Y1447" s="3"/>
      <c r="Z1447" s="3"/>
      <c r="AA1447" s="3"/>
      <c r="AB1447" s="3"/>
      <c r="AC1447" s="3"/>
      <c r="AD1447" s="3"/>
      <c r="AE1447" s="3"/>
      <c r="AF1447" s="3"/>
      <c r="AG1447" s="3"/>
      <c r="AH1447" s="3"/>
      <c r="AI1447" s="3"/>
      <c r="AJ1447" s="3"/>
      <c r="AK1447" s="3"/>
      <c r="AL1447" s="1"/>
      <c r="AM1447" s="1"/>
    </row>
    <row r="1448" spans="12:39">
      <c r="L1448" s="1"/>
      <c r="M1448" s="1"/>
      <c r="N1448" s="1"/>
      <c r="O1448" s="1"/>
      <c r="P1448" s="1"/>
      <c r="Q1448" s="1"/>
      <c r="R1448" s="3"/>
      <c r="S1448" s="3"/>
      <c r="T1448" s="3"/>
      <c r="U1448" s="3"/>
      <c r="V1448" s="3"/>
      <c r="W1448" s="3"/>
      <c r="X1448" s="3"/>
      <c r="Y1448" s="3"/>
      <c r="Z1448" s="3"/>
      <c r="AA1448" s="3"/>
      <c r="AB1448" s="3"/>
      <c r="AC1448" s="3"/>
      <c r="AD1448" s="3"/>
      <c r="AE1448" s="3"/>
      <c r="AF1448" s="3"/>
      <c r="AG1448" s="3"/>
      <c r="AH1448" s="3"/>
      <c r="AI1448" s="3"/>
      <c r="AJ1448" s="3"/>
      <c r="AK1448" s="3"/>
      <c r="AL1448" s="1"/>
      <c r="AM1448" s="1"/>
    </row>
    <row r="1449" spans="12:39">
      <c r="L1449" s="1"/>
      <c r="M1449" s="1"/>
      <c r="N1449" s="1"/>
      <c r="O1449" s="1"/>
      <c r="P1449" s="1"/>
      <c r="Q1449" s="1"/>
      <c r="R1449" s="3"/>
      <c r="S1449" s="3"/>
      <c r="T1449" s="3"/>
      <c r="U1449" s="3"/>
      <c r="V1449" s="3"/>
      <c r="W1449" s="3"/>
      <c r="X1449" s="3"/>
      <c r="Y1449" s="3"/>
      <c r="Z1449" s="3"/>
      <c r="AA1449" s="3"/>
      <c r="AB1449" s="3"/>
      <c r="AC1449" s="3"/>
      <c r="AD1449" s="3"/>
      <c r="AE1449" s="3"/>
      <c r="AF1449" s="3"/>
      <c r="AG1449" s="3"/>
      <c r="AH1449" s="3"/>
      <c r="AI1449" s="3"/>
      <c r="AJ1449" s="3"/>
      <c r="AK1449" s="3"/>
      <c r="AL1449" s="1"/>
      <c r="AM1449" s="1"/>
    </row>
    <row r="1450" spans="12:39">
      <c r="L1450" s="1"/>
      <c r="M1450" s="1"/>
      <c r="N1450" s="1"/>
      <c r="O1450" s="1"/>
      <c r="P1450" s="1"/>
      <c r="Q1450" s="1"/>
      <c r="R1450" s="3"/>
      <c r="S1450" s="3"/>
      <c r="T1450" s="3"/>
      <c r="U1450" s="3"/>
      <c r="V1450" s="3"/>
      <c r="W1450" s="3"/>
      <c r="X1450" s="3"/>
      <c r="Y1450" s="3"/>
      <c r="Z1450" s="3"/>
      <c r="AA1450" s="3"/>
      <c r="AB1450" s="3"/>
      <c r="AC1450" s="3"/>
      <c r="AD1450" s="3"/>
      <c r="AE1450" s="3"/>
      <c r="AF1450" s="3"/>
      <c r="AG1450" s="3"/>
      <c r="AH1450" s="3"/>
      <c r="AI1450" s="3"/>
      <c r="AJ1450" s="3"/>
      <c r="AK1450" s="3"/>
      <c r="AL1450" s="1"/>
      <c r="AM1450" s="1"/>
    </row>
    <row r="1451" spans="12:39">
      <c r="L1451" s="1"/>
      <c r="M1451" s="1"/>
      <c r="N1451" s="1"/>
      <c r="O1451" s="1"/>
      <c r="P1451" s="1"/>
      <c r="Q1451" s="1"/>
      <c r="R1451" s="3"/>
      <c r="S1451" s="3"/>
      <c r="T1451" s="3"/>
      <c r="U1451" s="3"/>
      <c r="V1451" s="3"/>
      <c r="W1451" s="3"/>
      <c r="X1451" s="3"/>
      <c r="Y1451" s="3"/>
      <c r="Z1451" s="3"/>
      <c r="AA1451" s="3"/>
      <c r="AB1451" s="3"/>
      <c r="AC1451" s="3"/>
      <c r="AD1451" s="3"/>
      <c r="AE1451" s="3"/>
      <c r="AF1451" s="3"/>
      <c r="AG1451" s="3"/>
      <c r="AH1451" s="3"/>
      <c r="AI1451" s="3"/>
      <c r="AJ1451" s="3"/>
      <c r="AK1451" s="3"/>
      <c r="AL1451" s="1"/>
      <c r="AM1451" s="1"/>
    </row>
    <row r="1452" spans="12:39">
      <c r="L1452" s="1"/>
      <c r="M1452" s="1"/>
      <c r="N1452" s="1"/>
      <c r="O1452" s="1"/>
      <c r="P1452" s="1"/>
      <c r="Q1452" s="1"/>
      <c r="R1452" s="3"/>
      <c r="S1452" s="3"/>
      <c r="T1452" s="3"/>
      <c r="U1452" s="3"/>
      <c r="V1452" s="3"/>
      <c r="W1452" s="3"/>
      <c r="X1452" s="3"/>
      <c r="Y1452" s="3"/>
      <c r="Z1452" s="3"/>
      <c r="AA1452" s="3"/>
      <c r="AB1452" s="3"/>
      <c r="AC1452" s="3"/>
      <c r="AD1452" s="3"/>
      <c r="AE1452" s="3"/>
      <c r="AF1452" s="3"/>
      <c r="AG1452" s="3"/>
      <c r="AH1452" s="3"/>
      <c r="AI1452" s="3"/>
      <c r="AJ1452" s="3"/>
      <c r="AK1452" s="3"/>
      <c r="AL1452" s="1"/>
      <c r="AM1452" s="1"/>
    </row>
    <row r="1453" spans="12:39">
      <c r="L1453" s="1"/>
      <c r="M1453" s="1"/>
      <c r="N1453" s="1"/>
      <c r="O1453" s="1"/>
      <c r="P1453" s="1"/>
      <c r="Q1453" s="1"/>
      <c r="R1453" s="3"/>
      <c r="S1453" s="3"/>
      <c r="T1453" s="3"/>
      <c r="U1453" s="3"/>
      <c r="V1453" s="3"/>
      <c r="W1453" s="3"/>
      <c r="X1453" s="3"/>
      <c r="Y1453" s="3"/>
      <c r="Z1453" s="3"/>
      <c r="AA1453" s="3"/>
      <c r="AB1453" s="3"/>
      <c r="AC1453" s="3"/>
      <c r="AD1453" s="3"/>
      <c r="AE1453" s="3"/>
      <c r="AF1453" s="3"/>
      <c r="AG1453" s="3"/>
      <c r="AH1453" s="3"/>
      <c r="AI1453" s="3"/>
      <c r="AJ1453" s="3"/>
      <c r="AK1453" s="3"/>
      <c r="AL1453" s="1"/>
      <c r="AM1453" s="1"/>
    </row>
    <row r="1454" spans="12:39">
      <c r="L1454" s="1"/>
      <c r="M1454" s="1"/>
      <c r="N1454" s="1"/>
      <c r="O1454" s="1"/>
      <c r="P1454" s="1"/>
      <c r="Q1454" s="1"/>
      <c r="R1454" s="3"/>
      <c r="S1454" s="3"/>
      <c r="T1454" s="3"/>
      <c r="U1454" s="3"/>
      <c r="V1454" s="3"/>
      <c r="W1454" s="3"/>
      <c r="X1454" s="3"/>
      <c r="Y1454" s="3"/>
      <c r="Z1454" s="3"/>
      <c r="AA1454" s="3"/>
      <c r="AB1454" s="3"/>
      <c r="AC1454" s="3"/>
      <c r="AD1454" s="3"/>
      <c r="AE1454" s="3"/>
      <c r="AF1454" s="3"/>
      <c r="AG1454" s="3"/>
      <c r="AH1454" s="3"/>
      <c r="AI1454" s="3"/>
      <c r="AJ1454" s="3"/>
      <c r="AK1454" s="3"/>
      <c r="AL1454" s="1"/>
      <c r="AM1454" s="1"/>
    </row>
    <row r="1455" spans="12:39">
      <c r="L1455" s="1"/>
      <c r="M1455" s="1"/>
      <c r="N1455" s="1"/>
      <c r="O1455" s="1"/>
      <c r="P1455" s="1"/>
      <c r="Q1455" s="1"/>
      <c r="R1455" s="3"/>
      <c r="S1455" s="3"/>
      <c r="T1455" s="3"/>
      <c r="U1455" s="3"/>
      <c r="V1455" s="3"/>
      <c r="W1455" s="3"/>
      <c r="X1455" s="3"/>
      <c r="Y1455" s="3"/>
      <c r="Z1455" s="3"/>
      <c r="AA1455" s="3"/>
      <c r="AB1455" s="3"/>
      <c r="AC1455" s="3"/>
      <c r="AD1455" s="3"/>
      <c r="AE1455" s="3"/>
      <c r="AF1455" s="3"/>
      <c r="AG1455" s="3"/>
      <c r="AH1455" s="3"/>
      <c r="AI1455" s="3"/>
      <c r="AJ1455" s="3"/>
      <c r="AK1455" s="3"/>
      <c r="AL1455" s="1"/>
      <c r="AM1455" s="1"/>
    </row>
    <row r="1456" spans="12:39">
      <c r="L1456" s="1"/>
      <c r="M1456" s="1"/>
      <c r="N1456" s="1"/>
      <c r="O1456" s="1"/>
      <c r="P1456" s="1"/>
      <c r="Q1456" s="1"/>
      <c r="R1456" s="3"/>
      <c r="S1456" s="3"/>
      <c r="T1456" s="3"/>
      <c r="U1456" s="3"/>
      <c r="V1456" s="3"/>
      <c r="W1456" s="3"/>
      <c r="X1456" s="3"/>
      <c r="Y1456" s="3"/>
      <c r="Z1456" s="3"/>
      <c r="AA1456" s="3"/>
      <c r="AB1456" s="3"/>
      <c r="AC1456" s="3"/>
      <c r="AD1456" s="3"/>
      <c r="AE1456" s="3"/>
      <c r="AF1456" s="3"/>
      <c r="AG1456" s="3"/>
      <c r="AH1456" s="3"/>
      <c r="AI1456" s="3"/>
      <c r="AJ1456" s="3"/>
      <c r="AK1456" s="3"/>
      <c r="AL1456" s="1"/>
      <c r="AM1456" s="1"/>
    </row>
    <row r="1457" spans="12:39">
      <c r="L1457" s="1"/>
      <c r="M1457" s="1"/>
      <c r="N1457" s="1"/>
      <c r="O1457" s="1"/>
      <c r="P1457" s="1"/>
      <c r="Q1457" s="1"/>
      <c r="R1457" s="3"/>
      <c r="S1457" s="3"/>
      <c r="T1457" s="3"/>
      <c r="U1457" s="3"/>
      <c r="V1457" s="3"/>
      <c r="W1457" s="3"/>
      <c r="X1457" s="3"/>
      <c r="Y1457" s="3"/>
      <c r="Z1457" s="3"/>
      <c r="AA1457" s="3"/>
      <c r="AB1457" s="3"/>
      <c r="AC1457" s="3"/>
      <c r="AD1457" s="3"/>
      <c r="AE1457" s="3"/>
      <c r="AF1457" s="3"/>
      <c r="AG1457" s="3"/>
      <c r="AH1457" s="3"/>
      <c r="AI1457" s="3"/>
      <c r="AJ1457" s="3"/>
      <c r="AK1457" s="3"/>
      <c r="AL1457" s="1"/>
      <c r="AM1457" s="1"/>
    </row>
    <row r="1458" spans="12:39">
      <c r="L1458" s="1"/>
      <c r="M1458" s="1"/>
      <c r="N1458" s="1"/>
      <c r="O1458" s="1"/>
      <c r="P1458" s="1"/>
      <c r="Q1458" s="1"/>
      <c r="R1458" s="3"/>
      <c r="S1458" s="3"/>
      <c r="T1458" s="3"/>
      <c r="U1458" s="3"/>
      <c r="V1458" s="3"/>
      <c r="W1458" s="3"/>
      <c r="X1458" s="3"/>
      <c r="Y1458" s="3"/>
      <c r="Z1458" s="3"/>
      <c r="AA1458" s="3"/>
      <c r="AB1458" s="3"/>
      <c r="AC1458" s="3"/>
      <c r="AD1458" s="3"/>
      <c r="AE1458" s="3"/>
      <c r="AF1458" s="3"/>
      <c r="AG1458" s="3"/>
      <c r="AH1458" s="3"/>
      <c r="AI1458" s="3"/>
      <c r="AJ1458" s="3"/>
      <c r="AK1458" s="3"/>
      <c r="AL1458" s="1"/>
      <c r="AM1458" s="1"/>
    </row>
    <row r="1459" spans="12:39">
      <c r="L1459" s="1"/>
      <c r="M1459" s="1"/>
      <c r="N1459" s="1"/>
      <c r="O1459" s="1"/>
      <c r="P1459" s="1"/>
      <c r="Q1459" s="1"/>
      <c r="R1459" s="3"/>
      <c r="S1459" s="3"/>
      <c r="T1459" s="3"/>
      <c r="U1459" s="3"/>
      <c r="V1459" s="3"/>
      <c r="W1459" s="3"/>
      <c r="X1459" s="3"/>
      <c r="Y1459" s="3"/>
      <c r="Z1459" s="3"/>
      <c r="AA1459" s="3"/>
      <c r="AB1459" s="3"/>
      <c r="AC1459" s="3"/>
      <c r="AD1459" s="3"/>
      <c r="AE1459" s="3"/>
      <c r="AF1459" s="3"/>
      <c r="AG1459" s="3"/>
      <c r="AH1459" s="3"/>
      <c r="AI1459" s="3"/>
      <c r="AJ1459" s="3"/>
      <c r="AK1459" s="3"/>
      <c r="AL1459" s="1"/>
      <c r="AM1459" s="1"/>
    </row>
    <row r="1460" spans="12:39">
      <c r="L1460" s="1"/>
      <c r="M1460" s="1"/>
      <c r="N1460" s="1"/>
      <c r="O1460" s="1"/>
      <c r="P1460" s="1"/>
      <c r="Q1460" s="1"/>
      <c r="R1460" s="3"/>
      <c r="S1460" s="3"/>
      <c r="T1460" s="3"/>
      <c r="U1460" s="3"/>
      <c r="V1460" s="3"/>
      <c r="W1460" s="3"/>
      <c r="X1460" s="3"/>
      <c r="Y1460" s="3"/>
      <c r="Z1460" s="3"/>
      <c r="AA1460" s="3"/>
      <c r="AB1460" s="3"/>
      <c r="AC1460" s="3"/>
      <c r="AD1460" s="3"/>
      <c r="AE1460" s="3"/>
      <c r="AF1460" s="3"/>
      <c r="AG1460" s="3"/>
      <c r="AH1460" s="3"/>
      <c r="AI1460" s="3"/>
      <c r="AJ1460" s="3"/>
      <c r="AK1460" s="3"/>
      <c r="AL1460" s="1"/>
      <c r="AM1460" s="1"/>
    </row>
    <row r="1461" spans="12:39">
      <c r="L1461" s="1"/>
      <c r="M1461" s="1"/>
      <c r="N1461" s="1"/>
      <c r="O1461" s="1"/>
      <c r="P1461" s="1"/>
      <c r="Q1461" s="1"/>
      <c r="R1461" s="3"/>
      <c r="S1461" s="3"/>
      <c r="T1461" s="3"/>
      <c r="U1461" s="3"/>
      <c r="V1461" s="3"/>
      <c r="W1461" s="3"/>
      <c r="X1461" s="3"/>
      <c r="Y1461" s="3"/>
      <c r="Z1461" s="3"/>
      <c r="AA1461" s="3"/>
      <c r="AB1461" s="3"/>
      <c r="AC1461" s="3"/>
      <c r="AD1461" s="3"/>
      <c r="AE1461" s="3"/>
      <c r="AF1461" s="3"/>
      <c r="AG1461" s="3"/>
      <c r="AH1461" s="3"/>
      <c r="AI1461" s="3"/>
      <c r="AJ1461" s="3"/>
      <c r="AK1461" s="3"/>
      <c r="AL1461" s="1"/>
      <c r="AM1461" s="1"/>
    </row>
    <row r="1462" spans="12:39">
      <c r="L1462" s="1"/>
      <c r="M1462" s="1"/>
      <c r="N1462" s="1"/>
      <c r="O1462" s="1"/>
      <c r="P1462" s="1"/>
      <c r="Q1462" s="1"/>
      <c r="R1462" s="3"/>
      <c r="S1462" s="3"/>
      <c r="T1462" s="3"/>
      <c r="U1462" s="3"/>
      <c r="V1462" s="3"/>
      <c r="W1462" s="3"/>
      <c r="X1462" s="3"/>
      <c r="Y1462" s="3"/>
      <c r="Z1462" s="3"/>
      <c r="AA1462" s="3"/>
      <c r="AB1462" s="3"/>
      <c r="AC1462" s="3"/>
      <c r="AD1462" s="3"/>
      <c r="AE1462" s="3"/>
      <c r="AF1462" s="3"/>
      <c r="AG1462" s="3"/>
      <c r="AH1462" s="3"/>
      <c r="AI1462" s="3"/>
      <c r="AJ1462" s="3"/>
      <c r="AK1462" s="3"/>
      <c r="AL1462" s="1"/>
      <c r="AM1462" s="1"/>
    </row>
    <row r="1463" spans="12:39">
      <c r="L1463" s="1"/>
      <c r="M1463" s="1"/>
      <c r="N1463" s="1"/>
      <c r="O1463" s="1"/>
      <c r="P1463" s="1"/>
      <c r="Q1463" s="1"/>
      <c r="R1463" s="3"/>
      <c r="S1463" s="3"/>
      <c r="T1463" s="3"/>
      <c r="U1463" s="3"/>
      <c r="V1463" s="3"/>
      <c r="W1463" s="3"/>
      <c r="X1463" s="3"/>
      <c r="Y1463" s="3"/>
      <c r="Z1463" s="3"/>
      <c r="AA1463" s="3"/>
      <c r="AB1463" s="3"/>
      <c r="AC1463" s="3"/>
      <c r="AD1463" s="3"/>
      <c r="AE1463" s="3"/>
      <c r="AF1463" s="3"/>
      <c r="AG1463" s="3"/>
      <c r="AH1463" s="3"/>
      <c r="AI1463" s="3"/>
      <c r="AJ1463" s="3"/>
      <c r="AK1463" s="3"/>
      <c r="AL1463" s="1"/>
      <c r="AM1463" s="1"/>
    </row>
    <row r="1464" spans="12:39">
      <c r="L1464" s="1"/>
      <c r="M1464" s="1"/>
      <c r="N1464" s="1"/>
      <c r="O1464" s="1"/>
      <c r="P1464" s="1"/>
      <c r="Q1464" s="1"/>
      <c r="R1464" s="3"/>
      <c r="S1464" s="3"/>
      <c r="T1464" s="3"/>
      <c r="U1464" s="3"/>
      <c r="V1464" s="3"/>
      <c r="W1464" s="3"/>
      <c r="X1464" s="3"/>
      <c r="Y1464" s="3"/>
      <c r="Z1464" s="3"/>
      <c r="AA1464" s="3"/>
      <c r="AB1464" s="3"/>
      <c r="AC1464" s="3"/>
      <c r="AD1464" s="3"/>
      <c r="AE1464" s="3"/>
      <c r="AF1464" s="3"/>
      <c r="AG1464" s="3"/>
      <c r="AH1464" s="3"/>
      <c r="AI1464" s="3"/>
      <c r="AJ1464" s="3"/>
      <c r="AK1464" s="3"/>
      <c r="AL1464" s="1"/>
      <c r="AM1464" s="1"/>
    </row>
    <row r="1465" spans="12:39">
      <c r="L1465" s="1"/>
      <c r="M1465" s="1"/>
      <c r="N1465" s="1"/>
      <c r="O1465" s="1"/>
      <c r="P1465" s="1"/>
      <c r="Q1465" s="1"/>
      <c r="R1465" s="3"/>
      <c r="S1465" s="3"/>
      <c r="T1465" s="3"/>
      <c r="U1465" s="3"/>
      <c r="V1465" s="3"/>
      <c r="W1465" s="3"/>
      <c r="X1465" s="3"/>
      <c r="Y1465" s="3"/>
      <c r="Z1465" s="3"/>
      <c r="AA1465" s="3"/>
      <c r="AB1465" s="3"/>
      <c r="AC1465" s="3"/>
      <c r="AD1465" s="3"/>
      <c r="AE1465" s="3"/>
      <c r="AF1465" s="3"/>
      <c r="AG1465" s="3"/>
      <c r="AH1465" s="3"/>
      <c r="AI1465" s="3"/>
      <c r="AJ1465" s="3"/>
      <c r="AK1465" s="3"/>
      <c r="AL1465" s="1"/>
      <c r="AM1465" s="1"/>
    </row>
    <row r="1466" spans="12:39">
      <c r="L1466" s="1"/>
      <c r="M1466" s="1"/>
      <c r="N1466" s="1"/>
      <c r="O1466" s="1"/>
      <c r="P1466" s="1"/>
      <c r="Q1466" s="1"/>
      <c r="R1466" s="3"/>
      <c r="S1466" s="3"/>
      <c r="T1466" s="3"/>
      <c r="U1466" s="3"/>
      <c r="V1466" s="3"/>
      <c r="W1466" s="3"/>
      <c r="X1466" s="3"/>
      <c r="Y1466" s="3"/>
      <c r="Z1466" s="3"/>
      <c r="AA1466" s="3"/>
      <c r="AB1466" s="3"/>
      <c r="AC1466" s="3"/>
      <c r="AD1466" s="3"/>
      <c r="AE1466" s="3"/>
      <c r="AF1466" s="3"/>
      <c r="AG1466" s="3"/>
      <c r="AH1466" s="3"/>
      <c r="AI1466" s="3"/>
      <c r="AJ1466" s="3"/>
      <c r="AK1466" s="3"/>
      <c r="AL1466" s="1"/>
      <c r="AM1466" s="1"/>
    </row>
    <row r="1467" spans="12:39">
      <c r="L1467" s="1"/>
      <c r="M1467" s="1"/>
      <c r="N1467" s="1"/>
      <c r="O1467" s="1"/>
      <c r="P1467" s="1"/>
      <c r="Q1467" s="1"/>
      <c r="R1467" s="3"/>
      <c r="S1467" s="3"/>
      <c r="T1467" s="3"/>
      <c r="U1467" s="3"/>
      <c r="V1467" s="3"/>
      <c r="W1467" s="3"/>
      <c r="X1467" s="3"/>
      <c r="Y1467" s="3"/>
      <c r="Z1467" s="3"/>
      <c r="AA1467" s="3"/>
      <c r="AB1467" s="3"/>
      <c r="AC1467" s="3"/>
      <c r="AD1467" s="3"/>
      <c r="AE1467" s="3"/>
      <c r="AF1467" s="3"/>
      <c r="AG1467" s="3"/>
      <c r="AH1467" s="3"/>
      <c r="AI1467" s="3"/>
      <c r="AJ1467" s="3"/>
      <c r="AK1467" s="3"/>
      <c r="AL1467" s="1"/>
      <c r="AM1467" s="1"/>
    </row>
    <row r="1468" spans="12:39">
      <c r="L1468" s="1"/>
      <c r="M1468" s="1"/>
      <c r="N1468" s="1"/>
      <c r="O1468" s="1"/>
      <c r="P1468" s="1"/>
      <c r="Q1468" s="1"/>
      <c r="R1468" s="3"/>
      <c r="S1468" s="3"/>
      <c r="T1468" s="3"/>
      <c r="U1468" s="3"/>
      <c r="V1468" s="3"/>
      <c r="W1468" s="3"/>
      <c r="X1468" s="3"/>
      <c r="Y1468" s="3"/>
      <c r="Z1468" s="3"/>
      <c r="AA1468" s="3"/>
      <c r="AB1468" s="3"/>
      <c r="AC1468" s="3"/>
      <c r="AD1468" s="3"/>
      <c r="AE1468" s="3"/>
      <c r="AF1468" s="3"/>
      <c r="AG1468" s="3"/>
      <c r="AH1468" s="3"/>
      <c r="AI1468" s="3"/>
      <c r="AJ1468" s="3"/>
      <c r="AK1468" s="3"/>
      <c r="AL1468" s="1"/>
      <c r="AM1468" s="1"/>
    </row>
    <row r="1469" spans="12:39">
      <c r="L1469" s="1"/>
      <c r="M1469" s="1"/>
      <c r="N1469" s="1"/>
      <c r="O1469" s="1"/>
      <c r="P1469" s="1"/>
      <c r="Q1469" s="1"/>
      <c r="R1469" s="3"/>
      <c r="S1469" s="3"/>
      <c r="T1469" s="3"/>
      <c r="U1469" s="3"/>
      <c r="V1469" s="3"/>
      <c r="W1469" s="3"/>
      <c r="X1469" s="3"/>
      <c r="Y1469" s="3"/>
      <c r="Z1469" s="3"/>
      <c r="AA1469" s="3"/>
      <c r="AB1469" s="3"/>
      <c r="AC1469" s="3"/>
      <c r="AD1469" s="3"/>
      <c r="AE1469" s="3"/>
      <c r="AF1469" s="3"/>
      <c r="AG1469" s="3"/>
      <c r="AH1469" s="3"/>
      <c r="AI1469" s="3"/>
      <c r="AJ1469" s="3"/>
      <c r="AK1469" s="3"/>
      <c r="AL1469" s="1"/>
      <c r="AM1469" s="1"/>
    </row>
    <row r="1470" spans="12:39">
      <c r="L1470" s="1"/>
      <c r="M1470" s="1"/>
      <c r="N1470" s="1"/>
      <c r="O1470" s="1"/>
      <c r="P1470" s="1"/>
      <c r="Q1470" s="1"/>
      <c r="R1470" s="3"/>
      <c r="S1470" s="3"/>
      <c r="T1470" s="3"/>
      <c r="U1470" s="3"/>
      <c r="V1470" s="3"/>
      <c r="W1470" s="3"/>
      <c r="X1470" s="3"/>
      <c r="Y1470" s="3"/>
      <c r="Z1470" s="3"/>
      <c r="AA1470" s="3"/>
      <c r="AB1470" s="3"/>
      <c r="AC1470" s="3"/>
      <c r="AD1470" s="3"/>
      <c r="AE1470" s="3"/>
      <c r="AF1470" s="3"/>
      <c r="AG1470" s="3"/>
      <c r="AH1470" s="3"/>
      <c r="AI1470" s="3"/>
      <c r="AJ1470" s="3"/>
      <c r="AK1470" s="3"/>
      <c r="AL1470" s="1"/>
      <c r="AM1470" s="1"/>
    </row>
    <row r="1471" spans="12:39">
      <c r="L1471" s="1"/>
      <c r="M1471" s="1"/>
      <c r="N1471" s="1"/>
      <c r="O1471" s="1"/>
      <c r="P1471" s="1"/>
      <c r="Q1471" s="1"/>
      <c r="R1471" s="3"/>
      <c r="S1471" s="3"/>
      <c r="T1471" s="3"/>
      <c r="U1471" s="3"/>
      <c r="V1471" s="3"/>
      <c r="W1471" s="3"/>
      <c r="X1471" s="3"/>
      <c r="Y1471" s="3"/>
      <c r="Z1471" s="3"/>
      <c r="AA1471" s="3"/>
      <c r="AB1471" s="3"/>
      <c r="AC1471" s="3"/>
      <c r="AD1471" s="3"/>
      <c r="AE1471" s="3"/>
      <c r="AF1471" s="3"/>
      <c r="AG1471" s="3"/>
      <c r="AH1471" s="3"/>
      <c r="AI1471" s="3"/>
      <c r="AJ1471" s="3"/>
      <c r="AK1471" s="3"/>
      <c r="AL1471" s="1"/>
      <c r="AM1471" s="1"/>
    </row>
    <row r="1472" spans="12:39">
      <c r="L1472" s="1"/>
      <c r="M1472" s="1"/>
      <c r="N1472" s="1"/>
      <c r="O1472" s="1"/>
      <c r="P1472" s="1"/>
      <c r="Q1472" s="1"/>
      <c r="R1472" s="3"/>
      <c r="S1472" s="3"/>
      <c r="T1472" s="3"/>
      <c r="U1472" s="3"/>
      <c r="V1472" s="3"/>
      <c r="W1472" s="3"/>
      <c r="X1472" s="3"/>
      <c r="Y1472" s="3"/>
      <c r="Z1472" s="3"/>
      <c r="AA1472" s="3"/>
      <c r="AB1472" s="3"/>
      <c r="AC1472" s="3"/>
      <c r="AD1472" s="3"/>
      <c r="AE1472" s="3"/>
      <c r="AF1472" s="3"/>
      <c r="AG1472" s="3"/>
      <c r="AH1472" s="3"/>
      <c r="AI1472" s="3"/>
      <c r="AJ1472" s="3"/>
      <c r="AK1472" s="3"/>
      <c r="AL1472" s="1"/>
      <c r="AM1472" s="1"/>
    </row>
    <row r="1473" spans="12:39">
      <c r="L1473" s="1"/>
      <c r="M1473" s="1"/>
      <c r="N1473" s="1"/>
      <c r="O1473" s="1"/>
      <c r="P1473" s="1"/>
      <c r="Q1473" s="1"/>
      <c r="R1473" s="3"/>
      <c r="S1473" s="3"/>
      <c r="T1473" s="3"/>
      <c r="U1473" s="3"/>
      <c r="V1473" s="3"/>
      <c r="W1473" s="3"/>
      <c r="X1473" s="3"/>
      <c r="Y1473" s="3"/>
      <c r="Z1473" s="3"/>
      <c r="AA1473" s="3"/>
      <c r="AB1473" s="3"/>
      <c r="AC1473" s="3"/>
      <c r="AD1473" s="3"/>
      <c r="AE1473" s="3"/>
      <c r="AF1473" s="3"/>
      <c r="AG1473" s="3"/>
      <c r="AH1473" s="3"/>
      <c r="AI1473" s="3"/>
      <c r="AJ1473" s="3"/>
      <c r="AK1473" s="3"/>
      <c r="AL1473" s="1"/>
      <c r="AM1473" s="1"/>
    </row>
    <row r="1474" spans="12:39">
      <c r="L1474" s="1"/>
      <c r="M1474" s="1"/>
      <c r="N1474" s="1"/>
      <c r="O1474" s="1"/>
      <c r="P1474" s="1"/>
      <c r="Q1474" s="1"/>
      <c r="R1474" s="3"/>
      <c r="S1474" s="3"/>
      <c r="T1474" s="3"/>
      <c r="U1474" s="3"/>
      <c r="V1474" s="3"/>
      <c r="W1474" s="3"/>
      <c r="X1474" s="3"/>
      <c r="Y1474" s="3"/>
      <c r="Z1474" s="3"/>
      <c r="AA1474" s="3"/>
      <c r="AB1474" s="3"/>
      <c r="AC1474" s="3"/>
      <c r="AD1474" s="3"/>
      <c r="AE1474" s="3"/>
      <c r="AF1474" s="3"/>
      <c r="AG1474" s="3"/>
      <c r="AH1474" s="3"/>
      <c r="AI1474" s="3"/>
      <c r="AJ1474" s="3"/>
      <c r="AK1474" s="3"/>
      <c r="AL1474" s="1"/>
      <c r="AM1474" s="1"/>
    </row>
    <row r="1475" spans="12:39">
      <c r="L1475" s="1"/>
      <c r="M1475" s="1"/>
      <c r="N1475" s="1"/>
      <c r="O1475" s="1"/>
      <c r="P1475" s="1"/>
      <c r="Q1475" s="1"/>
      <c r="R1475" s="3"/>
      <c r="S1475" s="3"/>
      <c r="T1475" s="3"/>
      <c r="U1475" s="3"/>
      <c r="V1475" s="3"/>
      <c r="W1475" s="3"/>
      <c r="X1475" s="3"/>
      <c r="Y1475" s="3"/>
      <c r="Z1475" s="3"/>
      <c r="AA1475" s="3"/>
      <c r="AB1475" s="3"/>
      <c r="AC1475" s="3"/>
      <c r="AD1475" s="3"/>
      <c r="AE1475" s="3"/>
      <c r="AF1475" s="3"/>
      <c r="AG1475" s="3"/>
      <c r="AH1475" s="3"/>
      <c r="AI1475" s="3"/>
      <c r="AJ1475" s="3"/>
      <c r="AK1475" s="3"/>
      <c r="AL1475" s="1"/>
      <c r="AM1475" s="1"/>
    </row>
    <row r="1476" spans="12:39">
      <c r="L1476" s="1"/>
      <c r="M1476" s="1"/>
      <c r="N1476" s="1"/>
      <c r="O1476" s="1"/>
      <c r="P1476" s="1"/>
      <c r="Q1476" s="1"/>
      <c r="R1476" s="3"/>
      <c r="S1476" s="3"/>
      <c r="T1476" s="3"/>
      <c r="U1476" s="3"/>
      <c r="V1476" s="3"/>
      <c r="W1476" s="3"/>
      <c r="X1476" s="3"/>
      <c r="Y1476" s="3"/>
      <c r="Z1476" s="3"/>
      <c r="AA1476" s="3"/>
      <c r="AB1476" s="3"/>
      <c r="AC1476" s="3"/>
      <c r="AD1476" s="3"/>
      <c r="AE1476" s="3"/>
      <c r="AF1476" s="3"/>
      <c r="AG1476" s="3"/>
      <c r="AH1476" s="3"/>
      <c r="AI1476" s="3"/>
      <c r="AJ1476" s="3"/>
      <c r="AK1476" s="3"/>
      <c r="AL1476" s="1"/>
      <c r="AM1476" s="1"/>
    </row>
    <row r="1477" spans="12:39">
      <c r="L1477" s="1"/>
      <c r="M1477" s="1"/>
      <c r="N1477" s="1"/>
      <c r="O1477" s="1"/>
      <c r="P1477" s="1"/>
      <c r="Q1477" s="1"/>
      <c r="R1477" s="3"/>
      <c r="S1477" s="3"/>
      <c r="T1477" s="3"/>
      <c r="U1477" s="3"/>
      <c r="V1477" s="3"/>
      <c r="W1477" s="3"/>
      <c r="X1477" s="3"/>
      <c r="Y1477" s="3"/>
      <c r="Z1477" s="3"/>
      <c r="AA1477" s="3"/>
      <c r="AB1477" s="3"/>
      <c r="AC1477" s="3"/>
      <c r="AD1477" s="3"/>
      <c r="AE1477" s="3"/>
      <c r="AF1477" s="3"/>
      <c r="AG1477" s="3"/>
      <c r="AH1477" s="3"/>
      <c r="AI1477" s="3"/>
      <c r="AJ1477" s="3"/>
      <c r="AK1477" s="3"/>
      <c r="AL1477" s="1"/>
      <c r="AM1477" s="1"/>
    </row>
    <row r="1478" spans="12:39">
      <c r="L1478" s="1"/>
      <c r="M1478" s="1"/>
      <c r="N1478" s="1"/>
      <c r="O1478" s="1"/>
      <c r="P1478" s="1"/>
      <c r="Q1478" s="1"/>
      <c r="R1478" s="3"/>
      <c r="S1478" s="3"/>
      <c r="T1478" s="3"/>
      <c r="U1478" s="3"/>
      <c r="V1478" s="3"/>
      <c r="W1478" s="3"/>
      <c r="X1478" s="3"/>
      <c r="Y1478" s="3"/>
      <c r="Z1478" s="3"/>
      <c r="AA1478" s="3"/>
      <c r="AB1478" s="3"/>
      <c r="AC1478" s="3"/>
      <c r="AD1478" s="3"/>
      <c r="AE1478" s="3"/>
      <c r="AF1478" s="3"/>
      <c r="AG1478" s="3"/>
      <c r="AH1478" s="3"/>
      <c r="AI1478" s="3"/>
      <c r="AJ1478" s="3"/>
      <c r="AK1478" s="3"/>
      <c r="AL1478" s="1"/>
      <c r="AM1478" s="1"/>
    </row>
    <row r="1479" spans="12:39">
      <c r="L1479" s="1"/>
      <c r="M1479" s="1"/>
      <c r="N1479" s="1"/>
      <c r="O1479" s="1"/>
      <c r="P1479" s="1"/>
      <c r="Q1479" s="1"/>
      <c r="R1479" s="3"/>
      <c r="S1479" s="3"/>
      <c r="T1479" s="3"/>
      <c r="U1479" s="3"/>
      <c r="V1479" s="3"/>
      <c r="W1479" s="3"/>
      <c r="X1479" s="3"/>
      <c r="Y1479" s="3"/>
      <c r="Z1479" s="3"/>
      <c r="AA1479" s="3"/>
      <c r="AB1479" s="3"/>
      <c r="AC1479" s="3"/>
      <c r="AD1479" s="3"/>
      <c r="AE1479" s="3"/>
      <c r="AF1479" s="3"/>
      <c r="AG1479" s="3"/>
      <c r="AH1479" s="3"/>
      <c r="AI1479" s="3"/>
      <c r="AJ1479" s="3"/>
      <c r="AK1479" s="3"/>
      <c r="AL1479" s="1"/>
      <c r="AM1479" s="1"/>
    </row>
    <row r="1480" spans="12:39">
      <c r="L1480" s="1"/>
      <c r="M1480" s="1"/>
      <c r="N1480" s="1"/>
      <c r="O1480" s="1"/>
      <c r="P1480" s="1"/>
      <c r="Q1480" s="1"/>
      <c r="R1480" s="3"/>
      <c r="S1480" s="3"/>
      <c r="T1480" s="3"/>
      <c r="U1480" s="3"/>
      <c r="V1480" s="3"/>
      <c r="W1480" s="3"/>
      <c r="X1480" s="3"/>
      <c r="Y1480" s="3"/>
      <c r="Z1480" s="3"/>
      <c r="AA1480" s="3"/>
      <c r="AB1480" s="3"/>
      <c r="AC1480" s="3"/>
      <c r="AD1480" s="3"/>
      <c r="AE1480" s="3"/>
      <c r="AF1480" s="3"/>
      <c r="AG1480" s="3"/>
      <c r="AH1480" s="3"/>
      <c r="AI1480" s="3"/>
      <c r="AJ1480" s="3"/>
      <c r="AK1480" s="3"/>
      <c r="AL1480" s="1"/>
      <c r="AM1480" s="1"/>
    </row>
    <row r="1481" spans="12:39">
      <c r="L1481" s="1"/>
      <c r="M1481" s="1"/>
      <c r="N1481" s="1"/>
      <c r="O1481" s="1"/>
      <c r="P1481" s="1"/>
      <c r="Q1481" s="1"/>
      <c r="R1481" s="3"/>
      <c r="S1481" s="3"/>
      <c r="T1481" s="3"/>
      <c r="U1481" s="3"/>
      <c r="V1481" s="3"/>
      <c r="W1481" s="3"/>
      <c r="X1481" s="3"/>
      <c r="Y1481" s="3"/>
      <c r="Z1481" s="3"/>
      <c r="AA1481" s="3"/>
      <c r="AB1481" s="3"/>
      <c r="AC1481" s="3"/>
      <c r="AD1481" s="3"/>
      <c r="AE1481" s="3"/>
      <c r="AF1481" s="3"/>
      <c r="AG1481" s="3"/>
      <c r="AH1481" s="3"/>
      <c r="AI1481" s="3"/>
      <c r="AJ1481" s="3"/>
      <c r="AK1481" s="3"/>
      <c r="AL1481" s="1"/>
      <c r="AM1481" s="1"/>
    </row>
    <row r="1482" spans="12:39">
      <c r="L1482" s="1"/>
      <c r="M1482" s="1"/>
      <c r="N1482" s="1"/>
      <c r="O1482" s="1"/>
      <c r="P1482" s="1"/>
      <c r="Q1482" s="1"/>
      <c r="R1482" s="3"/>
      <c r="S1482" s="3"/>
      <c r="T1482" s="3"/>
      <c r="U1482" s="3"/>
      <c r="V1482" s="3"/>
      <c r="W1482" s="3"/>
      <c r="X1482" s="3"/>
      <c r="Y1482" s="3"/>
      <c r="Z1482" s="3"/>
      <c r="AA1482" s="3"/>
      <c r="AB1482" s="3"/>
      <c r="AC1482" s="3"/>
      <c r="AD1482" s="3"/>
      <c r="AE1482" s="3"/>
      <c r="AF1482" s="3"/>
      <c r="AG1482" s="3"/>
      <c r="AH1482" s="3"/>
      <c r="AI1482" s="3"/>
      <c r="AJ1482" s="3"/>
      <c r="AK1482" s="3"/>
      <c r="AL1482" s="1"/>
      <c r="AM1482" s="1"/>
    </row>
    <row r="1483" spans="12:39">
      <c r="L1483" s="1"/>
      <c r="M1483" s="1"/>
      <c r="N1483" s="1"/>
      <c r="O1483" s="1"/>
      <c r="P1483" s="1"/>
      <c r="Q1483" s="1"/>
      <c r="R1483" s="3"/>
      <c r="S1483" s="3"/>
      <c r="T1483" s="3"/>
      <c r="U1483" s="3"/>
      <c r="V1483" s="3"/>
      <c r="W1483" s="3"/>
      <c r="X1483" s="3"/>
      <c r="Y1483" s="3"/>
      <c r="Z1483" s="3"/>
      <c r="AA1483" s="3"/>
      <c r="AB1483" s="3"/>
      <c r="AC1483" s="3"/>
      <c r="AD1483" s="3"/>
      <c r="AE1483" s="3"/>
      <c r="AF1483" s="3"/>
      <c r="AG1483" s="3"/>
      <c r="AH1483" s="3"/>
      <c r="AI1483" s="3"/>
      <c r="AJ1483" s="3"/>
      <c r="AK1483" s="3"/>
      <c r="AL1483" s="1"/>
      <c r="AM1483" s="1"/>
    </row>
    <row r="1484" spans="12:39">
      <c r="L1484" s="1"/>
      <c r="M1484" s="1"/>
      <c r="N1484" s="1"/>
      <c r="O1484" s="1"/>
      <c r="P1484" s="1"/>
      <c r="Q1484" s="1"/>
      <c r="R1484" s="3"/>
      <c r="S1484" s="3"/>
      <c r="T1484" s="3"/>
      <c r="U1484" s="3"/>
      <c r="V1484" s="3"/>
      <c r="W1484" s="3"/>
      <c r="X1484" s="3"/>
      <c r="Y1484" s="3"/>
      <c r="Z1484" s="3"/>
      <c r="AA1484" s="3"/>
      <c r="AB1484" s="3"/>
      <c r="AC1484" s="3"/>
      <c r="AD1484" s="3"/>
      <c r="AE1484" s="3"/>
      <c r="AF1484" s="3"/>
      <c r="AG1484" s="3"/>
      <c r="AH1484" s="3"/>
      <c r="AI1484" s="3"/>
      <c r="AJ1484" s="3"/>
      <c r="AK1484" s="3"/>
      <c r="AL1484" s="1"/>
      <c r="AM1484" s="1"/>
    </row>
    <row r="1485" spans="12:39">
      <c r="L1485" s="1"/>
      <c r="M1485" s="1"/>
      <c r="N1485" s="1"/>
      <c r="O1485" s="1"/>
      <c r="P1485" s="1"/>
      <c r="Q1485" s="1"/>
      <c r="R1485" s="3"/>
      <c r="S1485" s="3"/>
      <c r="T1485" s="3"/>
      <c r="U1485" s="3"/>
      <c r="V1485" s="3"/>
      <c r="W1485" s="3"/>
      <c r="X1485" s="3"/>
      <c r="Y1485" s="3"/>
      <c r="Z1485" s="3"/>
      <c r="AA1485" s="3"/>
      <c r="AB1485" s="3"/>
      <c r="AC1485" s="3"/>
      <c r="AD1485" s="3"/>
      <c r="AE1485" s="3"/>
      <c r="AF1485" s="3"/>
      <c r="AG1485" s="3"/>
      <c r="AH1485" s="3"/>
      <c r="AI1485" s="3"/>
      <c r="AJ1485" s="3"/>
      <c r="AK1485" s="3"/>
      <c r="AL1485" s="1"/>
      <c r="AM1485" s="1"/>
    </row>
    <row r="1486" spans="12:39">
      <c r="L1486" s="1"/>
      <c r="M1486" s="1"/>
      <c r="N1486" s="1"/>
      <c r="O1486" s="1"/>
      <c r="P1486" s="1"/>
      <c r="Q1486" s="1"/>
      <c r="R1486" s="3"/>
      <c r="S1486" s="3"/>
      <c r="T1486" s="3"/>
      <c r="U1486" s="3"/>
      <c r="V1486" s="3"/>
      <c r="W1486" s="3"/>
      <c r="X1486" s="3"/>
      <c r="Y1486" s="3"/>
      <c r="Z1486" s="3"/>
      <c r="AA1486" s="3"/>
      <c r="AB1486" s="3"/>
      <c r="AC1486" s="3"/>
      <c r="AD1486" s="3"/>
      <c r="AE1486" s="3"/>
      <c r="AF1486" s="3"/>
      <c r="AG1486" s="3"/>
      <c r="AH1486" s="3"/>
      <c r="AI1486" s="3"/>
      <c r="AJ1486" s="3"/>
      <c r="AK1486" s="3"/>
      <c r="AL1486" s="1"/>
      <c r="AM1486" s="1"/>
    </row>
    <row r="1487" spans="12:39">
      <c r="L1487" s="1"/>
      <c r="M1487" s="1"/>
      <c r="N1487" s="1"/>
      <c r="O1487" s="1"/>
      <c r="P1487" s="1"/>
      <c r="Q1487" s="1"/>
      <c r="R1487" s="3"/>
      <c r="S1487" s="3"/>
      <c r="T1487" s="3"/>
      <c r="U1487" s="3"/>
      <c r="V1487" s="3"/>
      <c r="W1487" s="3"/>
      <c r="X1487" s="3"/>
      <c r="Y1487" s="3"/>
      <c r="Z1487" s="3"/>
      <c r="AA1487" s="3"/>
      <c r="AB1487" s="3"/>
      <c r="AC1487" s="3"/>
      <c r="AD1487" s="3"/>
      <c r="AE1487" s="3"/>
      <c r="AF1487" s="3"/>
      <c r="AG1487" s="3"/>
      <c r="AH1487" s="3"/>
      <c r="AI1487" s="3"/>
      <c r="AJ1487" s="3"/>
      <c r="AK1487" s="3"/>
      <c r="AL1487" s="1"/>
      <c r="AM1487" s="1"/>
    </row>
    <row r="1488" spans="12:39">
      <c r="L1488" s="1"/>
      <c r="M1488" s="1"/>
      <c r="N1488" s="1"/>
      <c r="O1488" s="1"/>
      <c r="P1488" s="1"/>
      <c r="Q1488" s="1"/>
      <c r="R1488" s="3"/>
      <c r="S1488" s="3"/>
      <c r="T1488" s="3"/>
      <c r="U1488" s="3"/>
      <c r="V1488" s="3"/>
      <c r="W1488" s="3"/>
      <c r="X1488" s="3"/>
      <c r="Y1488" s="3"/>
      <c r="Z1488" s="3"/>
      <c r="AA1488" s="3"/>
      <c r="AB1488" s="3"/>
      <c r="AC1488" s="3"/>
      <c r="AD1488" s="3"/>
      <c r="AE1488" s="3"/>
      <c r="AF1488" s="3"/>
      <c r="AG1488" s="3"/>
      <c r="AH1488" s="3"/>
      <c r="AI1488" s="3"/>
      <c r="AJ1488" s="3"/>
      <c r="AK1488" s="3"/>
      <c r="AL1488" s="1"/>
      <c r="AM1488" s="1"/>
    </row>
    <row r="1489" spans="12:39">
      <c r="L1489" s="1"/>
      <c r="M1489" s="1"/>
      <c r="N1489" s="1"/>
      <c r="O1489" s="1"/>
      <c r="P1489" s="1"/>
      <c r="Q1489" s="1"/>
      <c r="R1489" s="3"/>
      <c r="S1489" s="3"/>
      <c r="T1489" s="3"/>
      <c r="U1489" s="3"/>
      <c r="V1489" s="3"/>
      <c r="W1489" s="3"/>
      <c r="X1489" s="3"/>
      <c r="Y1489" s="3"/>
      <c r="Z1489" s="3"/>
      <c r="AA1489" s="3"/>
      <c r="AB1489" s="3"/>
      <c r="AC1489" s="3"/>
      <c r="AD1489" s="3"/>
      <c r="AE1489" s="3"/>
      <c r="AF1489" s="3"/>
      <c r="AG1489" s="3"/>
      <c r="AH1489" s="3"/>
      <c r="AI1489" s="3"/>
      <c r="AJ1489" s="3"/>
      <c r="AK1489" s="3"/>
      <c r="AL1489" s="1"/>
      <c r="AM1489" s="1"/>
    </row>
    <row r="1490" spans="12:39">
      <c r="L1490" s="1"/>
      <c r="M1490" s="1"/>
      <c r="N1490" s="1"/>
      <c r="O1490" s="1"/>
      <c r="P1490" s="1"/>
      <c r="Q1490" s="1"/>
      <c r="R1490" s="3"/>
      <c r="S1490" s="3"/>
      <c r="T1490" s="3"/>
      <c r="U1490" s="3"/>
      <c r="V1490" s="3"/>
      <c r="W1490" s="3"/>
      <c r="X1490" s="3"/>
      <c r="Y1490" s="3"/>
      <c r="Z1490" s="3"/>
      <c r="AA1490" s="3"/>
      <c r="AB1490" s="3"/>
      <c r="AC1490" s="3"/>
      <c r="AD1490" s="3"/>
      <c r="AE1490" s="3"/>
      <c r="AF1490" s="3"/>
      <c r="AG1490" s="3"/>
      <c r="AH1490" s="3"/>
      <c r="AI1490" s="3"/>
      <c r="AJ1490" s="3"/>
      <c r="AK1490" s="3"/>
      <c r="AL1490" s="1"/>
      <c r="AM1490" s="1"/>
    </row>
    <row r="1491" spans="12:39">
      <c r="L1491" s="1"/>
      <c r="M1491" s="1"/>
      <c r="N1491" s="1"/>
      <c r="O1491" s="1"/>
      <c r="P1491" s="1"/>
      <c r="Q1491" s="1"/>
      <c r="R1491" s="3"/>
      <c r="S1491" s="3"/>
      <c r="T1491" s="3"/>
      <c r="U1491" s="3"/>
      <c r="V1491" s="3"/>
      <c r="W1491" s="3"/>
      <c r="X1491" s="3"/>
      <c r="Y1491" s="3"/>
      <c r="Z1491" s="3"/>
      <c r="AA1491" s="3"/>
      <c r="AB1491" s="3"/>
      <c r="AC1491" s="3"/>
      <c r="AD1491" s="3"/>
      <c r="AE1491" s="3"/>
      <c r="AF1491" s="3"/>
      <c r="AG1491" s="3"/>
      <c r="AH1491" s="3"/>
      <c r="AI1491" s="3"/>
      <c r="AJ1491" s="3"/>
      <c r="AK1491" s="3"/>
      <c r="AL1491" s="1"/>
      <c r="AM1491" s="1"/>
    </row>
    <row r="1492" spans="12:39">
      <c r="L1492" s="1"/>
      <c r="M1492" s="1"/>
      <c r="N1492" s="1"/>
      <c r="O1492" s="1"/>
      <c r="P1492" s="1"/>
      <c r="Q1492" s="1"/>
      <c r="R1492" s="3"/>
      <c r="S1492" s="3"/>
      <c r="T1492" s="3"/>
      <c r="U1492" s="3"/>
      <c r="V1492" s="3"/>
      <c r="W1492" s="3"/>
      <c r="X1492" s="3"/>
      <c r="Y1492" s="3"/>
      <c r="Z1492" s="3"/>
      <c r="AA1492" s="3"/>
      <c r="AB1492" s="3"/>
      <c r="AC1492" s="3"/>
      <c r="AD1492" s="3"/>
      <c r="AE1492" s="3"/>
      <c r="AF1492" s="3"/>
      <c r="AG1492" s="3"/>
      <c r="AH1492" s="3"/>
      <c r="AI1492" s="3"/>
      <c r="AJ1492" s="3"/>
      <c r="AK1492" s="3"/>
      <c r="AL1492" s="1"/>
      <c r="AM1492" s="1"/>
    </row>
    <row r="1493" spans="12:39">
      <c r="L1493" s="1"/>
      <c r="M1493" s="1"/>
      <c r="N1493" s="1"/>
      <c r="O1493" s="1"/>
      <c r="P1493" s="1"/>
      <c r="Q1493" s="1"/>
      <c r="R1493" s="3"/>
      <c r="S1493" s="3"/>
      <c r="T1493" s="3"/>
      <c r="U1493" s="3"/>
      <c r="V1493" s="3"/>
      <c r="W1493" s="3"/>
      <c r="X1493" s="3"/>
      <c r="Y1493" s="3"/>
      <c r="Z1493" s="3"/>
      <c r="AA1493" s="3"/>
      <c r="AB1493" s="3"/>
      <c r="AC1493" s="3"/>
      <c r="AD1493" s="3"/>
      <c r="AE1493" s="3"/>
      <c r="AF1493" s="3"/>
      <c r="AG1493" s="3"/>
      <c r="AH1493" s="3"/>
      <c r="AI1493" s="3"/>
      <c r="AJ1493" s="3"/>
      <c r="AK1493" s="3"/>
      <c r="AL1493" s="1"/>
      <c r="AM1493" s="1"/>
    </row>
    <row r="1494" spans="12:39">
      <c r="L1494" s="1"/>
      <c r="M1494" s="1"/>
      <c r="N1494" s="1"/>
      <c r="O1494" s="1"/>
      <c r="P1494" s="1"/>
      <c r="Q1494" s="1"/>
      <c r="R1494" s="3"/>
      <c r="S1494" s="3"/>
      <c r="T1494" s="3"/>
      <c r="U1494" s="3"/>
      <c r="V1494" s="3"/>
      <c r="W1494" s="3"/>
      <c r="X1494" s="3"/>
      <c r="Y1494" s="3"/>
      <c r="Z1494" s="3"/>
      <c r="AA1494" s="3"/>
      <c r="AB1494" s="3"/>
      <c r="AC1494" s="3"/>
      <c r="AD1494" s="3"/>
      <c r="AE1494" s="3"/>
      <c r="AF1494" s="3"/>
      <c r="AG1494" s="3"/>
      <c r="AH1494" s="3"/>
      <c r="AI1494" s="3"/>
      <c r="AJ1494" s="3"/>
      <c r="AK1494" s="3"/>
      <c r="AL1494" s="1"/>
      <c r="AM1494" s="1"/>
    </row>
    <row r="1495" spans="12:39">
      <c r="L1495" s="1"/>
      <c r="M1495" s="1"/>
      <c r="N1495" s="1"/>
      <c r="O1495" s="1"/>
      <c r="P1495" s="1"/>
      <c r="Q1495" s="1"/>
      <c r="R1495" s="3"/>
      <c r="S1495" s="3"/>
      <c r="T1495" s="3"/>
      <c r="U1495" s="3"/>
      <c r="V1495" s="3"/>
      <c r="W1495" s="3"/>
      <c r="X1495" s="3"/>
      <c r="Y1495" s="3"/>
      <c r="Z1495" s="3"/>
      <c r="AA1495" s="3"/>
      <c r="AB1495" s="3"/>
      <c r="AC1495" s="3"/>
      <c r="AD1495" s="3"/>
      <c r="AE1495" s="3"/>
      <c r="AF1495" s="3"/>
      <c r="AG1495" s="3"/>
      <c r="AH1495" s="3"/>
      <c r="AI1495" s="3"/>
      <c r="AJ1495" s="3"/>
      <c r="AK1495" s="3"/>
      <c r="AL1495" s="1"/>
      <c r="AM1495" s="1"/>
    </row>
    <row r="1496" spans="12:39">
      <c r="L1496" s="1"/>
      <c r="M1496" s="1"/>
      <c r="N1496" s="1"/>
      <c r="O1496" s="1"/>
      <c r="P1496" s="1"/>
      <c r="Q1496" s="1"/>
      <c r="R1496" s="3"/>
      <c r="S1496" s="3"/>
      <c r="T1496" s="3"/>
      <c r="U1496" s="3"/>
      <c r="V1496" s="3"/>
      <c r="W1496" s="3"/>
      <c r="X1496" s="3"/>
      <c r="Y1496" s="3"/>
      <c r="Z1496" s="3"/>
      <c r="AA1496" s="3"/>
      <c r="AB1496" s="3"/>
      <c r="AC1496" s="3"/>
      <c r="AD1496" s="3"/>
      <c r="AE1496" s="3"/>
      <c r="AF1496" s="3"/>
      <c r="AG1496" s="3"/>
      <c r="AH1496" s="3"/>
      <c r="AI1496" s="3"/>
      <c r="AJ1496" s="3"/>
      <c r="AK1496" s="3"/>
      <c r="AL1496" s="1"/>
      <c r="AM1496" s="1"/>
    </row>
    <row r="1497" spans="12:39">
      <c r="L1497" s="1"/>
      <c r="M1497" s="1"/>
      <c r="N1497" s="1"/>
      <c r="O1497" s="1"/>
      <c r="P1497" s="1"/>
      <c r="Q1497" s="1"/>
      <c r="R1497" s="3"/>
      <c r="S1497" s="3"/>
      <c r="T1497" s="3"/>
      <c r="U1497" s="3"/>
      <c r="V1497" s="3"/>
      <c r="W1497" s="3"/>
      <c r="X1497" s="3"/>
      <c r="Y1497" s="3"/>
      <c r="Z1497" s="3"/>
      <c r="AA1497" s="3"/>
      <c r="AB1497" s="3"/>
      <c r="AC1497" s="3"/>
      <c r="AD1497" s="3"/>
      <c r="AE1497" s="3"/>
      <c r="AF1497" s="3"/>
      <c r="AG1497" s="3"/>
      <c r="AH1497" s="3"/>
      <c r="AI1497" s="3"/>
      <c r="AJ1497" s="3"/>
      <c r="AK1497" s="3"/>
      <c r="AL1497" s="1"/>
      <c r="AM1497" s="1"/>
    </row>
    <row r="1498" spans="12:39">
      <c r="L1498" s="1"/>
      <c r="M1498" s="1"/>
      <c r="N1498" s="1"/>
      <c r="O1498" s="1"/>
      <c r="P1498" s="1"/>
      <c r="Q1498" s="1"/>
      <c r="R1498" s="3"/>
      <c r="S1498" s="3"/>
      <c r="T1498" s="3"/>
      <c r="U1498" s="3"/>
      <c r="V1498" s="3"/>
      <c r="W1498" s="3"/>
      <c r="X1498" s="3"/>
      <c r="Y1498" s="3"/>
      <c r="Z1498" s="3"/>
      <c r="AA1498" s="3"/>
      <c r="AB1498" s="3"/>
      <c r="AC1498" s="3"/>
      <c r="AD1498" s="3"/>
      <c r="AE1498" s="3"/>
      <c r="AF1498" s="3"/>
      <c r="AG1498" s="3"/>
      <c r="AH1498" s="3"/>
      <c r="AI1498" s="3"/>
      <c r="AJ1498" s="3"/>
      <c r="AK1498" s="3"/>
      <c r="AL1498" s="1"/>
      <c r="AM1498" s="1"/>
    </row>
    <row r="1499" spans="12:39">
      <c r="L1499" s="1"/>
      <c r="M1499" s="1"/>
      <c r="N1499" s="1"/>
      <c r="O1499" s="1"/>
      <c r="P1499" s="1"/>
      <c r="Q1499" s="1"/>
      <c r="R1499" s="3"/>
      <c r="S1499" s="3"/>
      <c r="T1499" s="3"/>
      <c r="U1499" s="3"/>
      <c r="V1499" s="3"/>
      <c r="W1499" s="3"/>
      <c r="X1499" s="3"/>
      <c r="Y1499" s="3"/>
      <c r="Z1499" s="3"/>
      <c r="AA1499" s="3"/>
      <c r="AB1499" s="3"/>
      <c r="AC1499" s="3"/>
      <c r="AD1499" s="3"/>
      <c r="AE1499" s="3"/>
      <c r="AF1499" s="3"/>
      <c r="AG1499" s="3"/>
      <c r="AH1499" s="3"/>
      <c r="AI1499" s="3"/>
      <c r="AJ1499" s="3"/>
      <c r="AK1499" s="3"/>
      <c r="AL1499" s="1"/>
      <c r="AM1499" s="1"/>
    </row>
    <row r="1500" spans="12:39">
      <c r="L1500" s="1"/>
      <c r="M1500" s="1"/>
      <c r="N1500" s="1"/>
      <c r="O1500" s="1"/>
      <c r="P1500" s="1"/>
      <c r="Q1500" s="1"/>
      <c r="R1500" s="3"/>
      <c r="S1500" s="3"/>
      <c r="T1500" s="3"/>
      <c r="U1500" s="3"/>
      <c r="V1500" s="3"/>
      <c r="W1500" s="3"/>
      <c r="X1500" s="3"/>
      <c r="Y1500" s="3"/>
      <c r="Z1500" s="3"/>
      <c r="AA1500" s="3"/>
      <c r="AB1500" s="3"/>
      <c r="AC1500" s="3"/>
      <c r="AD1500" s="3"/>
      <c r="AE1500" s="3"/>
      <c r="AF1500" s="3"/>
      <c r="AG1500" s="3"/>
      <c r="AH1500" s="3"/>
      <c r="AI1500" s="3"/>
      <c r="AJ1500" s="3"/>
      <c r="AK1500" s="3"/>
      <c r="AL1500" s="1"/>
      <c r="AM1500" s="1"/>
    </row>
    <row r="1501" spans="12:39">
      <c r="L1501" s="1"/>
      <c r="M1501" s="1"/>
      <c r="N1501" s="1"/>
      <c r="O1501" s="1"/>
      <c r="P1501" s="1"/>
      <c r="Q1501" s="1"/>
      <c r="R1501" s="3"/>
      <c r="S1501" s="3"/>
      <c r="T1501" s="3"/>
      <c r="U1501" s="3"/>
      <c r="V1501" s="3"/>
      <c r="W1501" s="3"/>
      <c r="X1501" s="3"/>
      <c r="Y1501" s="3"/>
      <c r="Z1501" s="3"/>
      <c r="AA1501" s="3"/>
      <c r="AB1501" s="3"/>
      <c r="AC1501" s="3"/>
      <c r="AD1501" s="3"/>
      <c r="AE1501" s="3"/>
      <c r="AF1501" s="3"/>
      <c r="AG1501" s="3"/>
      <c r="AH1501" s="3"/>
      <c r="AI1501" s="3"/>
      <c r="AJ1501" s="3"/>
      <c r="AK1501" s="3"/>
      <c r="AL1501" s="1"/>
      <c r="AM1501" s="1"/>
    </row>
    <row r="1502" spans="12:39">
      <c r="L1502" s="1"/>
      <c r="M1502" s="1"/>
      <c r="N1502" s="1"/>
      <c r="O1502" s="1"/>
      <c r="P1502" s="1"/>
      <c r="Q1502" s="1"/>
      <c r="R1502" s="3"/>
      <c r="S1502" s="3"/>
      <c r="T1502" s="3"/>
      <c r="U1502" s="3"/>
      <c r="V1502" s="3"/>
      <c r="W1502" s="3"/>
      <c r="X1502" s="3"/>
      <c r="Y1502" s="3"/>
      <c r="Z1502" s="3"/>
      <c r="AA1502" s="3"/>
      <c r="AB1502" s="3"/>
      <c r="AC1502" s="3"/>
      <c r="AD1502" s="3"/>
      <c r="AE1502" s="3"/>
      <c r="AF1502" s="3"/>
      <c r="AG1502" s="3"/>
      <c r="AH1502" s="3"/>
      <c r="AI1502" s="3"/>
      <c r="AJ1502" s="3"/>
      <c r="AK1502" s="3"/>
      <c r="AL1502" s="1"/>
      <c r="AM1502" s="1"/>
    </row>
    <row r="1503" spans="12:39">
      <c r="L1503" s="1"/>
      <c r="M1503" s="1"/>
      <c r="N1503" s="1"/>
      <c r="O1503" s="1"/>
      <c r="P1503" s="1"/>
      <c r="Q1503" s="1"/>
      <c r="R1503" s="3"/>
      <c r="S1503" s="3"/>
      <c r="T1503" s="3"/>
      <c r="U1503" s="3"/>
      <c r="V1503" s="3"/>
      <c r="W1503" s="3"/>
      <c r="X1503" s="3"/>
      <c r="Y1503" s="3"/>
      <c r="Z1503" s="3"/>
      <c r="AA1503" s="3"/>
      <c r="AB1503" s="3"/>
      <c r="AC1503" s="3"/>
      <c r="AD1503" s="3"/>
      <c r="AE1503" s="3"/>
      <c r="AF1503" s="3"/>
      <c r="AG1503" s="3"/>
      <c r="AH1503" s="3"/>
      <c r="AI1503" s="3"/>
      <c r="AJ1503" s="3"/>
      <c r="AK1503" s="3"/>
      <c r="AL1503" s="1"/>
      <c r="AM1503" s="1"/>
    </row>
    <row r="1504" spans="12:39">
      <c r="L1504" s="1"/>
      <c r="M1504" s="1"/>
      <c r="N1504" s="1"/>
      <c r="O1504" s="1"/>
      <c r="P1504" s="1"/>
      <c r="Q1504" s="1"/>
      <c r="R1504" s="3"/>
      <c r="S1504" s="3"/>
      <c r="T1504" s="3"/>
      <c r="U1504" s="3"/>
      <c r="V1504" s="3"/>
      <c r="W1504" s="3"/>
      <c r="X1504" s="3"/>
      <c r="Y1504" s="3"/>
      <c r="Z1504" s="3"/>
      <c r="AA1504" s="3"/>
      <c r="AB1504" s="3"/>
      <c r="AC1504" s="3"/>
      <c r="AD1504" s="3"/>
      <c r="AE1504" s="3"/>
      <c r="AF1504" s="3"/>
      <c r="AG1504" s="3"/>
      <c r="AH1504" s="3"/>
      <c r="AI1504" s="3"/>
      <c r="AJ1504" s="3"/>
      <c r="AK1504" s="3"/>
      <c r="AL1504" s="1"/>
      <c r="AM1504" s="1"/>
    </row>
    <row r="1505" spans="12:39">
      <c r="L1505" s="1"/>
      <c r="M1505" s="1"/>
      <c r="N1505" s="1"/>
      <c r="O1505" s="1"/>
      <c r="P1505" s="1"/>
      <c r="Q1505" s="1"/>
      <c r="R1505" s="3"/>
      <c r="S1505" s="3"/>
      <c r="T1505" s="3"/>
      <c r="U1505" s="3"/>
      <c r="V1505" s="3"/>
      <c r="W1505" s="3"/>
      <c r="X1505" s="3"/>
      <c r="Y1505" s="3"/>
      <c r="Z1505" s="3"/>
      <c r="AA1505" s="3"/>
      <c r="AB1505" s="3"/>
      <c r="AC1505" s="3"/>
      <c r="AD1505" s="3"/>
      <c r="AE1505" s="3"/>
      <c r="AF1505" s="3"/>
      <c r="AG1505" s="3"/>
      <c r="AH1505" s="3"/>
      <c r="AI1505" s="3"/>
      <c r="AJ1505" s="3"/>
      <c r="AK1505" s="3"/>
      <c r="AL1505" s="1"/>
      <c r="AM1505" s="1"/>
    </row>
    <row r="1506" spans="12:39">
      <c r="L1506" s="1"/>
      <c r="M1506" s="1"/>
      <c r="N1506" s="1"/>
      <c r="O1506" s="1"/>
      <c r="P1506" s="1"/>
      <c r="Q1506" s="1"/>
      <c r="R1506" s="3"/>
      <c r="S1506" s="3"/>
      <c r="T1506" s="3"/>
      <c r="U1506" s="3"/>
      <c r="V1506" s="3"/>
      <c r="W1506" s="3"/>
      <c r="X1506" s="3"/>
      <c r="Y1506" s="3"/>
      <c r="Z1506" s="3"/>
      <c r="AA1506" s="3"/>
      <c r="AB1506" s="3"/>
      <c r="AC1506" s="3"/>
      <c r="AD1506" s="3"/>
      <c r="AE1506" s="3"/>
      <c r="AF1506" s="3"/>
      <c r="AG1506" s="3"/>
      <c r="AH1506" s="3"/>
      <c r="AI1506" s="3"/>
      <c r="AJ1506" s="3"/>
      <c r="AK1506" s="3"/>
      <c r="AL1506" s="1"/>
      <c r="AM1506" s="1"/>
    </row>
    <row r="1507" spans="12:39">
      <c r="L1507" s="1"/>
      <c r="M1507" s="1"/>
      <c r="N1507" s="1"/>
      <c r="O1507" s="1"/>
      <c r="P1507" s="1"/>
      <c r="Q1507" s="1"/>
      <c r="R1507" s="3"/>
      <c r="S1507" s="3"/>
      <c r="T1507" s="3"/>
      <c r="U1507" s="3"/>
      <c r="V1507" s="3"/>
      <c r="W1507" s="3"/>
      <c r="X1507" s="3"/>
      <c r="Y1507" s="3"/>
      <c r="Z1507" s="3"/>
      <c r="AA1507" s="3"/>
      <c r="AB1507" s="3"/>
      <c r="AC1507" s="3"/>
      <c r="AD1507" s="3"/>
      <c r="AE1507" s="3"/>
      <c r="AF1507" s="3"/>
      <c r="AG1507" s="3"/>
      <c r="AH1507" s="3"/>
      <c r="AI1507" s="3"/>
      <c r="AJ1507" s="3"/>
      <c r="AK1507" s="3"/>
      <c r="AL1507" s="1"/>
      <c r="AM1507" s="1"/>
    </row>
    <row r="1508" spans="12:39">
      <c r="L1508" s="1"/>
      <c r="M1508" s="1"/>
      <c r="N1508" s="1"/>
      <c r="O1508" s="1"/>
      <c r="P1508" s="1"/>
      <c r="Q1508" s="1"/>
      <c r="R1508" s="3"/>
      <c r="S1508" s="3"/>
      <c r="T1508" s="3"/>
      <c r="U1508" s="3"/>
      <c r="V1508" s="3"/>
      <c r="W1508" s="3"/>
      <c r="X1508" s="3"/>
      <c r="Y1508" s="3"/>
      <c r="Z1508" s="3"/>
      <c r="AA1508" s="3"/>
      <c r="AB1508" s="3"/>
      <c r="AC1508" s="3"/>
      <c r="AD1508" s="3"/>
      <c r="AE1508" s="3"/>
      <c r="AF1508" s="3"/>
      <c r="AG1508" s="3"/>
      <c r="AH1508" s="3"/>
      <c r="AI1508" s="3"/>
      <c r="AJ1508" s="3"/>
      <c r="AK1508" s="3"/>
      <c r="AL1508" s="1"/>
      <c r="AM1508" s="1"/>
    </row>
    <row r="1509" spans="12:39">
      <c r="L1509" s="1"/>
      <c r="M1509" s="1"/>
      <c r="N1509" s="1"/>
      <c r="O1509" s="1"/>
      <c r="P1509" s="1"/>
      <c r="Q1509" s="1"/>
      <c r="R1509" s="3"/>
      <c r="S1509" s="3"/>
      <c r="T1509" s="3"/>
      <c r="U1509" s="3"/>
      <c r="V1509" s="3"/>
      <c r="W1509" s="3"/>
      <c r="X1509" s="3"/>
      <c r="Y1509" s="3"/>
      <c r="Z1509" s="3"/>
      <c r="AA1509" s="3"/>
      <c r="AB1509" s="3"/>
      <c r="AC1509" s="3"/>
      <c r="AD1509" s="3"/>
      <c r="AE1509" s="3"/>
      <c r="AF1509" s="3"/>
      <c r="AG1509" s="3"/>
      <c r="AH1509" s="3"/>
      <c r="AI1509" s="3"/>
      <c r="AJ1509" s="3"/>
      <c r="AK1509" s="3"/>
      <c r="AL1509" s="1"/>
      <c r="AM1509" s="1"/>
    </row>
    <row r="1510" spans="12:39">
      <c r="L1510" s="1"/>
      <c r="M1510" s="1"/>
      <c r="N1510" s="1"/>
      <c r="O1510" s="1"/>
      <c r="P1510" s="1"/>
      <c r="Q1510" s="1"/>
      <c r="R1510" s="3"/>
      <c r="S1510" s="3"/>
      <c r="T1510" s="3"/>
      <c r="U1510" s="3"/>
      <c r="V1510" s="3"/>
      <c r="W1510" s="3"/>
      <c r="X1510" s="3"/>
      <c r="Y1510" s="3"/>
      <c r="Z1510" s="3"/>
      <c r="AA1510" s="3"/>
      <c r="AB1510" s="3"/>
      <c r="AC1510" s="3"/>
      <c r="AD1510" s="3"/>
      <c r="AE1510" s="3"/>
      <c r="AF1510" s="3"/>
      <c r="AG1510" s="3"/>
      <c r="AH1510" s="3"/>
      <c r="AI1510" s="3"/>
      <c r="AJ1510" s="3"/>
      <c r="AK1510" s="3"/>
      <c r="AL1510" s="1"/>
      <c r="AM1510" s="1"/>
    </row>
    <row r="1511" spans="12:39">
      <c r="L1511" s="1"/>
      <c r="M1511" s="1"/>
      <c r="N1511" s="1"/>
      <c r="O1511" s="1"/>
      <c r="P1511" s="1"/>
      <c r="Q1511" s="1"/>
      <c r="R1511" s="3"/>
      <c r="S1511" s="3"/>
      <c r="T1511" s="3"/>
      <c r="U1511" s="3"/>
      <c r="V1511" s="3"/>
      <c r="W1511" s="3"/>
      <c r="X1511" s="3"/>
      <c r="Y1511" s="3"/>
      <c r="Z1511" s="3"/>
      <c r="AA1511" s="3"/>
      <c r="AB1511" s="3"/>
      <c r="AC1511" s="3"/>
      <c r="AD1511" s="3"/>
      <c r="AE1511" s="3"/>
      <c r="AF1511" s="3"/>
      <c r="AG1511" s="3"/>
      <c r="AH1511" s="3"/>
      <c r="AI1511" s="3"/>
      <c r="AJ1511" s="3"/>
      <c r="AK1511" s="3"/>
      <c r="AL1511" s="1"/>
      <c r="AM1511" s="1"/>
    </row>
    <row r="1512" spans="12:39">
      <c r="L1512" s="1"/>
      <c r="M1512" s="1"/>
      <c r="N1512" s="1"/>
      <c r="O1512" s="1"/>
      <c r="P1512" s="1"/>
      <c r="Q1512" s="1"/>
      <c r="R1512" s="3"/>
      <c r="S1512" s="3"/>
      <c r="T1512" s="3"/>
      <c r="U1512" s="3"/>
      <c r="V1512" s="3"/>
      <c r="W1512" s="3"/>
      <c r="X1512" s="3"/>
      <c r="Y1512" s="3"/>
      <c r="Z1512" s="3"/>
      <c r="AA1512" s="3"/>
      <c r="AB1512" s="3"/>
      <c r="AC1512" s="3"/>
      <c r="AD1512" s="3"/>
      <c r="AE1512" s="3"/>
      <c r="AF1512" s="3"/>
      <c r="AG1512" s="3"/>
      <c r="AH1512" s="3"/>
      <c r="AI1512" s="3"/>
      <c r="AJ1512" s="3"/>
      <c r="AK1512" s="3"/>
      <c r="AL1512" s="1"/>
      <c r="AM1512" s="1"/>
    </row>
    <row r="1513" spans="12:39">
      <c r="L1513" s="1"/>
      <c r="M1513" s="1"/>
      <c r="N1513" s="1"/>
      <c r="O1513" s="1"/>
      <c r="P1513" s="1"/>
      <c r="Q1513" s="1"/>
      <c r="R1513" s="3"/>
      <c r="S1513" s="3"/>
      <c r="T1513" s="3"/>
      <c r="U1513" s="3"/>
      <c r="V1513" s="3"/>
      <c r="W1513" s="3"/>
      <c r="X1513" s="3"/>
      <c r="Y1513" s="3"/>
      <c r="Z1513" s="3"/>
      <c r="AA1513" s="3"/>
      <c r="AB1513" s="3"/>
      <c r="AC1513" s="3"/>
      <c r="AD1513" s="3"/>
      <c r="AE1513" s="3"/>
      <c r="AF1513" s="3"/>
      <c r="AG1513" s="3"/>
      <c r="AH1513" s="3"/>
      <c r="AI1513" s="3"/>
      <c r="AJ1513" s="3"/>
      <c r="AK1513" s="3"/>
      <c r="AL1513" s="1"/>
      <c r="AM1513" s="1"/>
    </row>
    <row r="1514" spans="12:39">
      <c r="L1514" s="1"/>
      <c r="M1514" s="1"/>
      <c r="N1514" s="1"/>
      <c r="O1514" s="1"/>
      <c r="P1514" s="1"/>
      <c r="Q1514" s="1"/>
      <c r="R1514" s="3"/>
      <c r="S1514" s="3"/>
      <c r="T1514" s="3"/>
      <c r="U1514" s="3"/>
      <c r="V1514" s="3"/>
      <c r="W1514" s="3"/>
      <c r="X1514" s="3"/>
      <c r="Y1514" s="3"/>
      <c r="Z1514" s="3"/>
      <c r="AA1514" s="3"/>
      <c r="AB1514" s="3"/>
      <c r="AC1514" s="3"/>
      <c r="AD1514" s="3"/>
      <c r="AE1514" s="3"/>
      <c r="AF1514" s="3"/>
      <c r="AG1514" s="3"/>
      <c r="AH1514" s="3"/>
      <c r="AI1514" s="3"/>
      <c r="AJ1514" s="3"/>
      <c r="AK1514" s="3"/>
      <c r="AL1514" s="1"/>
      <c r="AM1514" s="1"/>
    </row>
    <row r="1515" spans="12:39">
      <c r="L1515" s="1"/>
      <c r="M1515" s="1"/>
      <c r="N1515" s="1"/>
      <c r="O1515" s="1"/>
      <c r="P1515" s="1"/>
      <c r="Q1515" s="1"/>
      <c r="R1515" s="3"/>
      <c r="S1515" s="3"/>
      <c r="T1515" s="3"/>
      <c r="U1515" s="3"/>
      <c r="V1515" s="3"/>
      <c r="W1515" s="3"/>
      <c r="X1515" s="3"/>
      <c r="Y1515" s="3"/>
      <c r="Z1515" s="3"/>
      <c r="AA1515" s="3"/>
      <c r="AB1515" s="3"/>
      <c r="AC1515" s="3"/>
      <c r="AD1515" s="3"/>
      <c r="AE1515" s="3"/>
      <c r="AF1515" s="3"/>
      <c r="AG1515" s="3"/>
      <c r="AH1515" s="3"/>
      <c r="AI1515" s="3"/>
      <c r="AJ1515" s="3"/>
      <c r="AK1515" s="3"/>
      <c r="AL1515" s="1"/>
      <c r="AM1515" s="1"/>
    </row>
    <row r="1516" spans="12:39">
      <c r="L1516" s="1"/>
      <c r="M1516" s="1"/>
      <c r="N1516" s="1"/>
      <c r="O1516" s="1"/>
      <c r="P1516" s="1"/>
      <c r="Q1516" s="1"/>
      <c r="R1516" s="3"/>
      <c r="S1516" s="3"/>
      <c r="T1516" s="3"/>
      <c r="U1516" s="3"/>
      <c r="V1516" s="3"/>
      <c r="W1516" s="3"/>
      <c r="X1516" s="3"/>
      <c r="Y1516" s="3"/>
      <c r="Z1516" s="3"/>
      <c r="AA1516" s="3"/>
      <c r="AB1516" s="3"/>
      <c r="AC1516" s="3"/>
      <c r="AD1516" s="3"/>
      <c r="AE1516" s="3"/>
      <c r="AF1516" s="3"/>
      <c r="AG1516" s="3"/>
      <c r="AH1516" s="3"/>
      <c r="AI1516" s="3"/>
      <c r="AJ1516" s="3"/>
      <c r="AK1516" s="3"/>
      <c r="AL1516" s="1"/>
      <c r="AM1516" s="1"/>
    </row>
    <row r="1517" spans="12:39">
      <c r="L1517" s="1"/>
      <c r="M1517" s="1"/>
      <c r="N1517" s="1"/>
      <c r="O1517" s="1"/>
      <c r="P1517" s="1"/>
      <c r="Q1517" s="1"/>
      <c r="R1517" s="3"/>
      <c r="S1517" s="3"/>
      <c r="T1517" s="3"/>
      <c r="U1517" s="3"/>
      <c r="V1517" s="3"/>
      <c r="W1517" s="3"/>
      <c r="X1517" s="3"/>
      <c r="Y1517" s="3"/>
      <c r="Z1517" s="3"/>
      <c r="AA1517" s="3"/>
      <c r="AB1517" s="3"/>
      <c r="AC1517" s="3"/>
      <c r="AD1517" s="3"/>
      <c r="AE1517" s="3"/>
      <c r="AF1517" s="3"/>
      <c r="AG1517" s="3"/>
      <c r="AH1517" s="3"/>
      <c r="AI1517" s="3"/>
      <c r="AJ1517" s="3"/>
      <c r="AK1517" s="3"/>
      <c r="AL1517" s="1"/>
      <c r="AM1517" s="1"/>
    </row>
    <row r="1518" spans="12:39">
      <c r="L1518" s="1"/>
      <c r="M1518" s="1"/>
      <c r="N1518" s="1"/>
      <c r="O1518" s="1"/>
      <c r="P1518" s="1"/>
      <c r="Q1518" s="1"/>
      <c r="R1518" s="3"/>
      <c r="S1518" s="3"/>
      <c r="T1518" s="3"/>
      <c r="U1518" s="3"/>
      <c r="V1518" s="3"/>
      <c r="W1518" s="3"/>
      <c r="X1518" s="3"/>
      <c r="Y1518" s="3"/>
      <c r="Z1518" s="3"/>
      <c r="AA1518" s="3"/>
      <c r="AB1518" s="3"/>
      <c r="AC1518" s="3"/>
      <c r="AD1518" s="3"/>
      <c r="AE1518" s="3"/>
      <c r="AF1518" s="3"/>
      <c r="AG1518" s="3"/>
      <c r="AH1518" s="3"/>
      <c r="AI1518" s="3"/>
      <c r="AJ1518" s="3"/>
      <c r="AK1518" s="3"/>
      <c r="AL1518" s="1"/>
      <c r="AM1518" s="1"/>
    </row>
    <row r="1519" spans="12:39">
      <c r="L1519" s="1"/>
      <c r="M1519" s="1"/>
      <c r="N1519" s="1"/>
      <c r="O1519" s="1"/>
      <c r="P1519" s="1"/>
      <c r="Q1519" s="1"/>
      <c r="R1519" s="3"/>
      <c r="S1519" s="3"/>
      <c r="T1519" s="3"/>
      <c r="U1519" s="3"/>
      <c r="V1519" s="3"/>
      <c r="W1519" s="3"/>
      <c r="X1519" s="3"/>
      <c r="Y1519" s="3"/>
      <c r="Z1519" s="3"/>
      <c r="AA1519" s="3"/>
      <c r="AB1519" s="3"/>
      <c r="AC1519" s="3"/>
      <c r="AD1519" s="3"/>
      <c r="AE1519" s="3"/>
      <c r="AF1519" s="3"/>
      <c r="AG1519" s="3"/>
      <c r="AH1519" s="3"/>
      <c r="AI1519" s="3"/>
      <c r="AJ1519" s="3"/>
      <c r="AK1519" s="3"/>
      <c r="AL1519" s="1"/>
      <c r="AM1519" s="1"/>
    </row>
    <row r="1520" spans="12:39">
      <c r="L1520" s="1"/>
      <c r="M1520" s="1"/>
      <c r="N1520" s="1"/>
      <c r="O1520" s="1"/>
      <c r="P1520" s="1"/>
      <c r="Q1520" s="1"/>
      <c r="R1520" s="3"/>
      <c r="S1520" s="3"/>
      <c r="T1520" s="3"/>
      <c r="U1520" s="3"/>
      <c r="V1520" s="3"/>
      <c r="W1520" s="3"/>
      <c r="X1520" s="3"/>
      <c r="Y1520" s="3"/>
      <c r="Z1520" s="3"/>
      <c r="AA1520" s="3"/>
      <c r="AB1520" s="3"/>
      <c r="AC1520" s="3"/>
      <c r="AD1520" s="3"/>
      <c r="AE1520" s="3"/>
      <c r="AF1520" s="3"/>
      <c r="AG1520" s="3"/>
      <c r="AH1520" s="3"/>
      <c r="AI1520" s="3"/>
      <c r="AJ1520" s="3"/>
      <c r="AK1520" s="3"/>
      <c r="AL1520" s="1"/>
      <c r="AM1520" s="1"/>
    </row>
    <row r="1521" spans="12:39">
      <c r="L1521" s="1"/>
      <c r="M1521" s="1"/>
      <c r="N1521" s="1"/>
      <c r="O1521" s="1"/>
      <c r="P1521" s="1"/>
      <c r="Q1521" s="1"/>
      <c r="R1521" s="3"/>
      <c r="S1521" s="3"/>
      <c r="T1521" s="3"/>
      <c r="U1521" s="3"/>
      <c r="V1521" s="3"/>
      <c r="W1521" s="3"/>
      <c r="X1521" s="3"/>
      <c r="Y1521" s="3"/>
      <c r="Z1521" s="3"/>
      <c r="AA1521" s="3"/>
      <c r="AB1521" s="3"/>
      <c r="AC1521" s="3"/>
      <c r="AD1521" s="3"/>
      <c r="AE1521" s="3"/>
      <c r="AF1521" s="3"/>
      <c r="AG1521" s="3"/>
      <c r="AH1521" s="3"/>
      <c r="AI1521" s="3"/>
      <c r="AJ1521" s="3"/>
      <c r="AK1521" s="3"/>
      <c r="AL1521" s="1"/>
      <c r="AM1521" s="1"/>
    </row>
    <row r="1522" spans="12:39">
      <c r="L1522" s="1"/>
      <c r="M1522" s="1"/>
      <c r="N1522" s="1"/>
      <c r="O1522" s="1"/>
      <c r="P1522" s="1"/>
      <c r="Q1522" s="1"/>
      <c r="R1522" s="3"/>
      <c r="S1522" s="3"/>
      <c r="T1522" s="3"/>
      <c r="U1522" s="3"/>
      <c r="V1522" s="3"/>
      <c r="W1522" s="3"/>
      <c r="X1522" s="3"/>
      <c r="Y1522" s="3"/>
      <c r="Z1522" s="3"/>
      <c r="AA1522" s="3"/>
      <c r="AB1522" s="3"/>
      <c r="AC1522" s="3"/>
      <c r="AD1522" s="3"/>
      <c r="AE1522" s="3"/>
      <c r="AF1522" s="3"/>
      <c r="AG1522" s="3"/>
      <c r="AH1522" s="3"/>
      <c r="AI1522" s="3"/>
      <c r="AJ1522" s="3"/>
      <c r="AK1522" s="3"/>
      <c r="AL1522" s="1"/>
      <c r="AM1522" s="1"/>
    </row>
    <row r="1523" spans="12:39">
      <c r="L1523" s="1"/>
      <c r="M1523" s="1"/>
      <c r="N1523" s="1"/>
      <c r="O1523" s="1"/>
      <c r="P1523" s="1"/>
      <c r="Q1523" s="1"/>
      <c r="R1523" s="3"/>
      <c r="S1523" s="3"/>
      <c r="T1523" s="3"/>
      <c r="U1523" s="3"/>
      <c r="V1523" s="3"/>
      <c r="W1523" s="3"/>
      <c r="X1523" s="3"/>
      <c r="Y1523" s="3"/>
      <c r="Z1523" s="3"/>
      <c r="AA1523" s="3"/>
      <c r="AB1523" s="3"/>
      <c r="AC1523" s="3"/>
      <c r="AD1523" s="3"/>
      <c r="AE1523" s="3"/>
      <c r="AF1523" s="3"/>
      <c r="AG1523" s="3"/>
      <c r="AH1523" s="3"/>
      <c r="AI1523" s="3"/>
      <c r="AJ1523" s="3"/>
      <c r="AK1523" s="3"/>
      <c r="AL1523" s="1"/>
      <c r="AM1523" s="1"/>
    </row>
    <row r="1524" spans="12:39">
      <c r="L1524" s="1"/>
      <c r="M1524" s="1"/>
      <c r="N1524" s="1"/>
      <c r="O1524" s="1"/>
      <c r="P1524" s="1"/>
      <c r="Q1524" s="1"/>
      <c r="R1524" s="3"/>
      <c r="S1524" s="3"/>
      <c r="T1524" s="3"/>
      <c r="U1524" s="3"/>
      <c r="V1524" s="3"/>
      <c r="W1524" s="3"/>
      <c r="X1524" s="3"/>
      <c r="Y1524" s="3"/>
      <c r="Z1524" s="3"/>
      <c r="AA1524" s="3"/>
      <c r="AB1524" s="3"/>
      <c r="AC1524" s="3"/>
      <c r="AD1524" s="3"/>
      <c r="AE1524" s="3"/>
      <c r="AF1524" s="3"/>
      <c r="AG1524" s="3"/>
      <c r="AH1524" s="3"/>
      <c r="AI1524" s="3"/>
      <c r="AJ1524" s="3"/>
      <c r="AK1524" s="3"/>
      <c r="AL1524" s="1"/>
      <c r="AM1524" s="1"/>
    </row>
    <row r="1525" spans="12:39">
      <c r="L1525" s="1"/>
      <c r="M1525" s="1"/>
      <c r="N1525" s="1"/>
      <c r="O1525" s="1"/>
      <c r="P1525" s="1"/>
      <c r="Q1525" s="1"/>
      <c r="R1525" s="3"/>
      <c r="S1525" s="3"/>
      <c r="T1525" s="3"/>
      <c r="U1525" s="3"/>
      <c r="V1525" s="3"/>
      <c r="W1525" s="3"/>
      <c r="X1525" s="3"/>
      <c r="Y1525" s="3"/>
      <c r="Z1525" s="3"/>
      <c r="AA1525" s="3"/>
      <c r="AB1525" s="3"/>
      <c r="AC1525" s="3"/>
      <c r="AD1525" s="3"/>
      <c r="AE1525" s="3"/>
      <c r="AF1525" s="3"/>
      <c r="AG1525" s="3"/>
      <c r="AH1525" s="3"/>
      <c r="AI1525" s="3"/>
      <c r="AJ1525" s="3"/>
      <c r="AK1525" s="3"/>
      <c r="AL1525" s="1"/>
      <c r="AM1525" s="1"/>
    </row>
    <row r="1526" spans="12:39">
      <c r="L1526" s="1"/>
      <c r="M1526" s="1"/>
      <c r="N1526" s="1"/>
      <c r="O1526" s="1"/>
      <c r="P1526" s="1"/>
      <c r="Q1526" s="1"/>
      <c r="R1526" s="3"/>
      <c r="S1526" s="3"/>
      <c r="T1526" s="3"/>
      <c r="U1526" s="3"/>
      <c r="V1526" s="3"/>
      <c r="W1526" s="3"/>
      <c r="X1526" s="3"/>
      <c r="Y1526" s="3"/>
      <c r="Z1526" s="3"/>
      <c r="AA1526" s="3"/>
      <c r="AB1526" s="3"/>
      <c r="AC1526" s="3"/>
      <c r="AD1526" s="3"/>
      <c r="AE1526" s="3"/>
      <c r="AF1526" s="3"/>
      <c r="AG1526" s="3"/>
      <c r="AH1526" s="3"/>
      <c r="AI1526" s="3"/>
      <c r="AJ1526" s="3"/>
      <c r="AK1526" s="3"/>
      <c r="AL1526" s="1"/>
      <c r="AM1526" s="1"/>
    </row>
    <row r="1527" spans="12:39">
      <c r="L1527" s="1"/>
      <c r="M1527" s="1"/>
      <c r="N1527" s="1"/>
      <c r="O1527" s="1"/>
      <c r="P1527" s="1"/>
      <c r="Q1527" s="1"/>
      <c r="R1527" s="3"/>
      <c r="S1527" s="3"/>
      <c r="T1527" s="3"/>
      <c r="U1527" s="3"/>
      <c r="V1527" s="3"/>
      <c r="W1527" s="3"/>
      <c r="X1527" s="3"/>
      <c r="Y1527" s="3"/>
      <c r="Z1527" s="3"/>
      <c r="AA1527" s="3"/>
      <c r="AB1527" s="3"/>
      <c r="AC1527" s="3"/>
      <c r="AD1527" s="3"/>
      <c r="AE1527" s="3"/>
      <c r="AF1527" s="3"/>
      <c r="AG1527" s="3"/>
      <c r="AH1527" s="3"/>
      <c r="AI1527" s="3"/>
      <c r="AJ1527" s="3"/>
      <c r="AK1527" s="3"/>
      <c r="AL1527" s="1"/>
      <c r="AM1527" s="1"/>
    </row>
    <row r="1528" spans="12:39">
      <c r="L1528" s="1"/>
      <c r="M1528" s="1"/>
      <c r="N1528" s="1"/>
      <c r="O1528" s="1"/>
      <c r="P1528" s="1"/>
      <c r="Q1528" s="1"/>
      <c r="R1528" s="3"/>
      <c r="S1528" s="3"/>
      <c r="T1528" s="3"/>
      <c r="U1528" s="3"/>
      <c r="V1528" s="3"/>
      <c r="W1528" s="3"/>
      <c r="X1528" s="3"/>
      <c r="Y1528" s="3"/>
      <c r="Z1528" s="3"/>
      <c r="AA1528" s="3"/>
      <c r="AB1528" s="3"/>
      <c r="AC1528" s="3"/>
      <c r="AD1528" s="3"/>
      <c r="AE1528" s="3"/>
      <c r="AF1528" s="3"/>
      <c r="AG1528" s="3"/>
      <c r="AH1528" s="3"/>
      <c r="AI1528" s="3"/>
      <c r="AJ1528" s="3"/>
      <c r="AK1528" s="3"/>
      <c r="AL1528" s="1"/>
      <c r="AM1528" s="1"/>
    </row>
    <row r="1529" spans="12:39">
      <c r="L1529" s="1"/>
      <c r="M1529" s="1"/>
      <c r="N1529" s="1"/>
      <c r="O1529" s="1"/>
      <c r="P1529" s="1"/>
      <c r="Q1529" s="1"/>
      <c r="R1529" s="3"/>
      <c r="S1529" s="3"/>
      <c r="T1529" s="3"/>
      <c r="U1529" s="3"/>
      <c r="V1529" s="3"/>
      <c r="W1529" s="3"/>
      <c r="X1529" s="3"/>
      <c r="Y1529" s="3"/>
      <c r="Z1529" s="3"/>
      <c r="AA1529" s="3"/>
      <c r="AB1529" s="3"/>
      <c r="AC1529" s="3"/>
      <c r="AD1529" s="3"/>
      <c r="AE1529" s="3"/>
      <c r="AF1529" s="3"/>
      <c r="AG1529" s="3"/>
      <c r="AH1529" s="3"/>
      <c r="AI1529" s="3"/>
      <c r="AJ1529" s="3"/>
      <c r="AK1529" s="3"/>
      <c r="AL1529" s="1"/>
      <c r="AM1529" s="1"/>
    </row>
    <row r="1530" spans="12:39">
      <c r="L1530" s="1"/>
      <c r="M1530" s="1"/>
      <c r="N1530" s="1"/>
      <c r="O1530" s="1"/>
      <c r="P1530" s="1"/>
      <c r="Q1530" s="1"/>
      <c r="R1530" s="3"/>
      <c r="S1530" s="3"/>
      <c r="T1530" s="3"/>
      <c r="U1530" s="3"/>
      <c r="V1530" s="3"/>
      <c r="W1530" s="3"/>
      <c r="X1530" s="3"/>
      <c r="Y1530" s="3"/>
      <c r="Z1530" s="3"/>
      <c r="AA1530" s="3"/>
      <c r="AB1530" s="3"/>
      <c r="AC1530" s="3"/>
      <c r="AD1530" s="3"/>
      <c r="AE1530" s="3"/>
      <c r="AF1530" s="3"/>
      <c r="AG1530" s="3"/>
      <c r="AH1530" s="3"/>
      <c r="AI1530" s="3"/>
      <c r="AJ1530" s="3"/>
      <c r="AK1530" s="3"/>
      <c r="AL1530" s="1"/>
      <c r="AM1530" s="1"/>
    </row>
    <row r="1531" spans="12:39">
      <c r="L1531" s="1"/>
      <c r="M1531" s="1"/>
      <c r="N1531" s="1"/>
      <c r="O1531" s="1"/>
      <c r="P1531" s="1"/>
      <c r="Q1531" s="1"/>
      <c r="R1531" s="3"/>
      <c r="S1531" s="3"/>
      <c r="T1531" s="3"/>
      <c r="U1531" s="3"/>
      <c r="V1531" s="3"/>
      <c r="W1531" s="3"/>
      <c r="X1531" s="3"/>
      <c r="Y1531" s="3"/>
      <c r="Z1531" s="3"/>
      <c r="AA1531" s="3"/>
      <c r="AB1531" s="3"/>
      <c r="AC1531" s="3"/>
      <c r="AD1531" s="3"/>
      <c r="AE1531" s="3"/>
      <c r="AF1531" s="3"/>
      <c r="AG1531" s="3"/>
      <c r="AH1531" s="3"/>
      <c r="AI1531" s="3"/>
      <c r="AJ1531" s="3"/>
      <c r="AK1531" s="3"/>
      <c r="AL1531" s="1"/>
      <c r="AM1531" s="1"/>
    </row>
    <row r="1532" spans="12:39">
      <c r="L1532" s="1"/>
      <c r="M1532" s="1"/>
      <c r="N1532" s="1"/>
      <c r="O1532" s="1"/>
      <c r="P1532" s="1"/>
      <c r="Q1532" s="1"/>
      <c r="R1532" s="3"/>
      <c r="S1532" s="3"/>
      <c r="T1532" s="3"/>
      <c r="U1532" s="3"/>
      <c r="V1532" s="3"/>
      <c r="W1532" s="3"/>
      <c r="X1532" s="3"/>
      <c r="Y1532" s="3"/>
      <c r="Z1532" s="3"/>
      <c r="AA1532" s="3"/>
      <c r="AB1532" s="3"/>
      <c r="AC1532" s="3"/>
      <c r="AD1532" s="3"/>
      <c r="AE1532" s="3"/>
      <c r="AF1532" s="3"/>
      <c r="AG1532" s="3"/>
      <c r="AH1532" s="3"/>
      <c r="AI1532" s="3"/>
      <c r="AJ1532" s="3"/>
      <c r="AK1532" s="3"/>
      <c r="AL1532" s="1"/>
      <c r="AM1532" s="1"/>
    </row>
    <row r="1533" spans="12:39">
      <c r="L1533" s="1"/>
      <c r="M1533" s="1"/>
      <c r="N1533" s="1"/>
      <c r="O1533" s="1"/>
      <c r="P1533" s="1"/>
      <c r="Q1533" s="1"/>
      <c r="R1533" s="3"/>
      <c r="S1533" s="3"/>
      <c r="T1533" s="3"/>
      <c r="U1533" s="3"/>
      <c r="V1533" s="3"/>
      <c r="W1533" s="3"/>
      <c r="X1533" s="3"/>
      <c r="Y1533" s="3"/>
      <c r="Z1533" s="3"/>
      <c r="AA1533" s="3"/>
      <c r="AB1533" s="3"/>
      <c r="AC1533" s="3"/>
      <c r="AD1533" s="3"/>
      <c r="AE1533" s="3"/>
      <c r="AF1533" s="3"/>
      <c r="AG1533" s="3"/>
      <c r="AH1533" s="3"/>
      <c r="AI1533" s="3"/>
      <c r="AJ1533" s="3"/>
      <c r="AK1533" s="3"/>
      <c r="AL1533" s="1"/>
      <c r="AM1533" s="1"/>
    </row>
    <row r="1534" spans="12:39">
      <c r="L1534" s="1"/>
      <c r="M1534" s="1"/>
      <c r="N1534" s="1"/>
      <c r="O1534" s="1"/>
      <c r="P1534" s="1"/>
      <c r="Q1534" s="1"/>
      <c r="R1534" s="3"/>
      <c r="S1534" s="3"/>
      <c r="T1534" s="3"/>
      <c r="U1534" s="3"/>
      <c r="V1534" s="3"/>
      <c r="W1534" s="3"/>
      <c r="X1534" s="3"/>
      <c r="Y1534" s="3"/>
      <c r="Z1534" s="3"/>
      <c r="AA1534" s="3"/>
      <c r="AB1534" s="3"/>
      <c r="AC1534" s="3"/>
      <c r="AD1534" s="3"/>
      <c r="AE1534" s="3"/>
      <c r="AF1534" s="3"/>
      <c r="AG1534" s="3"/>
      <c r="AH1534" s="3"/>
      <c r="AI1534" s="3"/>
      <c r="AJ1534" s="3"/>
      <c r="AK1534" s="3"/>
      <c r="AL1534" s="1"/>
      <c r="AM1534" s="1"/>
    </row>
    <row r="1535" spans="12:39">
      <c r="L1535" s="1"/>
      <c r="M1535" s="1"/>
      <c r="N1535" s="1"/>
      <c r="O1535" s="1"/>
      <c r="P1535" s="1"/>
      <c r="Q1535" s="1"/>
      <c r="R1535" s="3"/>
      <c r="S1535" s="3"/>
      <c r="T1535" s="3"/>
      <c r="U1535" s="3"/>
      <c r="V1535" s="3"/>
      <c r="W1535" s="3"/>
      <c r="X1535" s="3"/>
      <c r="Y1535" s="3"/>
      <c r="Z1535" s="3"/>
      <c r="AA1535" s="3"/>
      <c r="AB1535" s="3"/>
      <c r="AC1535" s="3"/>
      <c r="AD1535" s="3"/>
      <c r="AE1535" s="3"/>
      <c r="AF1535" s="3"/>
      <c r="AG1535" s="3"/>
      <c r="AH1535" s="3"/>
      <c r="AI1535" s="3"/>
      <c r="AJ1535" s="3"/>
      <c r="AK1535" s="3"/>
      <c r="AL1535" s="1"/>
      <c r="AM1535" s="1"/>
    </row>
    <row r="1536" spans="12:39">
      <c r="L1536" s="1"/>
      <c r="M1536" s="1"/>
      <c r="N1536" s="1"/>
      <c r="O1536" s="1"/>
      <c r="P1536" s="1"/>
      <c r="Q1536" s="1"/>
      <c r="R1536" s="3"/>
      <c r="S1536" s="3"/>
      <c r="T1536" s="3"/>
      <c r="U1536" s="3"/>
      <c r="V1536" s="3"/>
      <c r="W1536" s="3"/>
      <c r="X1536" s="3"/>
      <c r="Y1536" s="3"/>
      <c r="Z1536" s="3"/>
      <c r="AA1536" s="3"/>
      <c r="AB1536" s="3"/>
      <c r="AC1536" s="3"/>
      <c r="AD1536" s="3"/>
      <c r="AE1536" s="3"/>
      <c r="AF1536" s="3"/>
      <c r="AG1536" s="3"/>
      <c r="AH1536" s="3"/>
      <c r="AI1536" s="3"/>
      <c r="AJ1536" s="3"/>
      <c r="AK1536" s="3"/>
      <c r="AL1536" s="1"/>
      <c r="AM1536" s="1"/>
    </row>
    <row r="1537" spans="12:39">
      <c r="L1537" s="1"/>
      <c r="M1537" s="1"/>
      <c r="N1537" s="1"/>
      <c r="O1537" s="1"/>
      <c r="P1537" s="1"/>
      <c r="Q1537" s="1"/>
      <c r="R1537" s="3"/>
      <c r="S1537" s="3"/>
      <c r="T1537" s="3"/>
      <c r="U1537" s="3"/>
      <c r="V1537" s="3"/>
      <c r="W1537" s="3"/>
      <c r="X1537" s="3"/>
      <c r="Y1537" s="3"/>
      <c r="Z1537" s="3"/>
      <c r="AA1537" s="3"/>
      <c r="AB1537" s="3"/>
      <c r="AC1537" s="3"/>
      <c r="AD1537" s="3"/>
      <c r="AE1537" s="3"/>
      <c r="AF1537" s="3"/>
      <c r="AG1537" s="3"/>
      <c r="AH1537" s="3"/>
      <c r="AI1537" s="3"/>
      <c r="AJ1537" s="3"/>
      <c r="AK1537" s="3"/>
      <c r="AL1537" s="1"/>
      <c r="AM1537" s="1"/>
    </row>
    <row r="1538" spans="12:39">
      <c r="L1538" s="1"/>
      <c r="M1538" s="1"/>
      <c r="N1538" s="1"/>
      <c r="O1538" s="1"/>
      <c r="P1538" s="1"/>
      <c r="Q1538" s="1"/>
      <c r="R1538" s="3"/>
      <c r="S1538" s="3"/>
      <c r="T1538" s="3"/>
      <c r="U1538" s="3"/>
      <c r="V1538" s="3"/>
      <c r="W1538" s="3"/>
      <c r="X1538" s="3"/>
      <c r="Y1538" s="3"/>
      <c r="Z1538" s="3"/>
      <c r="AA1538" s="3"/>
      <c r="AB1538" s="3"/>
      <c r="AC1538" s="3"/>
      <c r="AD1538" s="3"/>
      <c r="AE1538" s="3"/>
      <c r="AF1538" s="3"/>
      <c r="AG1538" s="3"/>
      <c r="AH1538" s="3"/>
      <c r="AI1538" s="3"/>
      <c r="AJ1538" s="3"/>
      <c r="AK1538" s="3"/>
      <c r="AL1538" s="1"/>
      <c r="AM1538" s="1"/>
    </row>
    <row r="1539" spans="12:39">
      <c r="L1539" s="1"/>
      <c r="M1539" s="1"/>
      <c r="N1539" s="1"/>
      <c r="O1539" s="1"/>
      <c r="P1539" s="1"/>
      <c r="Q1539" s="1"/>
      <c r="R1539" s="3"/>
      <c r="S1539" s="3"/>
      <c r="T1539" s="3"/>
      <c r="U1539" s="3"/>
      <c r="V1539" s="3"/>
      <c r="W1539" s="3"/>
      <c r="X1539" s="3"/>
      <c r="Y1539" s="3"/>
      <c r="Z1539" s="3"/>
      <c r="AA1539" s="3"/>
      <c r="AB1539" s="3"/>
      <c r="AC1539" s="3"/>
      <c r="AD1539" s="3"/>
      <c r="AE1539" s="3"/>
      <c r="AF1539" s="3"/>
      <c r="AG1539" s="3"/>
      <c r="AH1539" s="3"/>
      <c r="AI1539" s="3"/>
      <c r="AJ1539" s="3"/>
      <c r="AK1539" s="3"/>
      <c r="AL1539" s="1"/>
      <c r="AM1539" s="1"/>
    </row>
    <row r="1540" spans="12:39">
      <c r="L1540" s="1"/>
      <c r="M1540" s="1"/>
      <c r="N1540" s="1"/>
      <c r="O1540" s="1"/>
      <c r="P1540" s="1"/>
      <c r="Q1540" s="1"/>
      <c r="R1540" s="3"/>
      <c r="S1540" s="3"/>
      <c r="T1540" s="3"/>
      <c r="U1540" s="3"/>
      <c r="V1540" s="3"/>
      <c r="W1540" s="3"/>
      <c r="X1540" s="3"/>
      <c r="Y1540" s="3"/>
      <c r="Z1540" s="3"/>
      <c r="AA1540" s="3"/>
      <c r="AB1540" s="3"/>
      <c r="AC1540" s="3"/>
      <c r="AD1540" s="3"/>
      <c r="AE1540" s="3"/>
      <c r="AF1540" s="3"/>
      <c r="AG1540" s="3"/>
      <c r="AH1540" s="3"/>
      <c r="AI1540" s="3"/>
      <c r="AJ1540" s="3"/>
      <c r="AK1540" s="3"/>
      <c r="AL1540" s="1"/>
      <c r="AM1540" s="1"/>
    </row>
    <row r="1541" spans="12:39">
      <c r="L1541" s="1"/>
      <c r="M1541" s="1"/>
      <c r="N1541" s="1"/>
      <c r="O1541" s="1"/>
      <c r="P1541" s="1"/>
      <c r="Q1541" s="1"/>
      <c r="R1541" s="3"/>
      <c r="S1541" s="3"/>
      <c r="T1541" s="3"/>
      <c r="U1541" s="3"/>
      <c r="V1541" s="3"/>
      <c r="W1541" s="3"/>
      <c r="X1541" s="3"/>
      <c r="Y1541" s="3"/>
      <c r="Z1541" s="3"/>
      <c r="AA1541" s="3"/>
      <c r="AB1541" s="3"/>
      <c r="AC1541" s="3"/>
      <c r="AD1541" s="3"/>
      <c r="AE1541" s="3"/>
      <c r="AF1541" s="3"/>
      <c r="AG1541" s="3"/>
      <c r="AH1541" s="3"/>
      <c r="AI1541" s="3"/>
      <c r="AJ1541" s="3"/>
      <c r="AK1541" s="3"/>
      <c r="AL1541" s="1"/>
      <c r="AM1541" s="1"/>
    </row>
    <row r="1542" spans="12:39">
      <c r="L1542" s="1"/>
      <c r="M1542" s="1"/>
      <c r="N1542" s="1"/>
      <c r="O1542" s="1"/>
      <c r="P1542" s="1"/>
      <c r="Q1542" s="1"/>
      <c r="R1542" s="3"/>
      <c r="S1542" s="3"/>
      <c r="T1542" s="3"/>
      <c r="U1542" s="3"/>
      <c r="V1542" s="3"/>
      <c r="W1542" s="3"/>
      <c r="X1542" s="3"/>
      <c r="Y1542" s="3"/>
      <c r="Z1542" s="3"/>
      <c r="AA1542" s="3"/>
      <c r="AB1542" s="3"/>
      <c r="AC1542" s="3"/>
      <c r="AD1542" s="3"/>
      <c r="AE1542" s="3"/>
      <c r="AF1542" s="3"/>
      <c r="AG1542" s="3"/>
      <c r="AH1542" s="3"/>
      <c r="AI1542" s="3"/>
      <c r="AJ1542" s="3"/>
      <c r="AK1542" s="3"/>
      <c r="AL1542" s="1"/>
      <c r="AM1542" s="1"/>
    </row>
    <row r="1543" spans="12:39">
      <c r="L1543" s="1"/>
      <c r="M1543" s="1"/>
      <c r="N1543" s="1"/>
      <c r="O1543" s="1"/>
      <c r="P1543" s="1"/>
      <c r="Q1543" s="1"/>
      <c r="R1543" s="3"/>
      <c r="S1543" s="3"/>
      <c r="T1543" s="3"/>
      <c r="U1543" s="3"/>
      <c r="V1543" s="3"/>
      <c r="W1543" s="3"/>
      <c r="X1543" s="3"/>
      <c r="Y1543" s="3"/>
      <c r="Z1543" s="3"/>
      <c r="AA1543" s="3"/>
      <c r="AB1543" s="3"/>
      <c r="AC1543" s="3"/>
      <c r="AD1543" s="3"/>
      <c r="AE1543" s="3"/>
      <c r="AF1543" s="3"/>
      <c r="AG1543" s="3"/>
      <c r="AH1543" s="3"/>
      <c r="AI1543" s="3"/>
      <c r="AJ1543" s="3"/>
      <c r="AK1543" s="3"/>
      <c r="AL1543" s="1"/>
      <c r="AM1543" s="1"/>
    </row>
    <row r="1544" spans="12:39">
      <c r="L1544" s="1"/>
      <c r="M1544" s="1"/>
      <c r="N1544" s="1"/>
      <c r="O1544" s="1"/>
      <c r="P1544" s="1"/>
      <c r="Q1544" s="1"/>
      <c r="R1544" s="3"/>
      <c r="S1544" s="3"/>
      <c r="T1544" s="3"/>
      <c r="U1544" s="3"/>
      <c r="V1544" s="3"/>
      <c r="W1544" s="3"/>
      <c r="X1544" s="3"/>
      <c r="Y1544" s="3"/>
      <c r="Z1544" s="3"/>
      <c r="AA1544" s="3"/>
      <c r="AB1544" s="3"/>
      <c r="AC1544" s="3"/>
      <c r="AD1544" s="3"/>
      <c r="AE1544" s="3"/>
      <c r="AF1544" s="3"/>
      <c r="AG1544" s="3"/>
      <c r="AH1544" s="3"/>
      <c r="AI1544" s="3"/>
      <c r="AJ1544" s="3"/>
      <c r="AK1544" s="3"/>
      <c r="AL1544" s="1"/>
      <c r="AM1544" s="1"/>
    </row>
    <row r="1545" spans="12:39">
      <c r="L1545" s="1"/>
      <c r="M1545" s="1"/>
      <c r="N1545" s="1"/>
      <c r="O1545" s="1"/>
      <c r="P1545" s="1"/>
      <c r="Q1545" s="1"/>
      <c r="R1545" s="3"/>
      <c r="S1545" s="3"/>
      <c r="T1545" s="3"/>
      <c r="U1545" s="3"/>
      <c r="V1545" s="3"/>
      <c r="W1545" s="3"/>
      <c r="X1545" s="3"/>
      <c r="Y1545" s="3"/>
      <c r="Z1545" s="3"/>
      <c r="AA1545" s="3"/>
      <c r="AB1545" s="3"/>
      <c r="AC1545" s="3"/>
      <c r="AD1545" s="3"/>
      <c r="AE1545" s="3"/>
      <c r="AF1545" s="3"/>
      <c r="AG1545" s="3"/>
      <c r="AH1545" s="3"/>
      <c r="AI1545" s="3"/>
      <c r="AJ1545" s="3"/>
      <c r="AK1545" s="3"/>
      <c r="AL1545" s="1"/>
      <c r="AM1545" s="1"/>
    </row>
    <row r="1546" spans="12:39">
      <c r="L1546" s="1"/>
      <c r="M1546" s="1"/>
      <c r="N1546" s="1"/>
      <c r="O1546" s="1"/>
      <c r="P1546" s="1"/>
      <c r="Q1546" s="1"/>
      <c r="R1546" s="3"/>
      <c r="S1546" s="3"/>
      <c r="T1546" s="3"/>
      <c r="U1546" s="3"/>
      <c r="V1546" s="3"/>
      <c r="W1546" s="3"/>
      <c r="X1546" s="3"/>
      <c r="Y1546" s="3"/>
      <c r="Z1546" s="3"/>
      <c r="AA1546" s="3"/>
      <c r="AB1546" s="3"/>
      <c r="AC1546" s="3"/>
      <c r="AD1546" s="3"/>
      <c r="AE1546" s="3"/>
      <c r="AF1546" s="3"/>
      <c r="AG1546" s="3"/>
      <c r="AH1546" s="3"/>
      <c r="AI1546" s="3"/>
      <c r="AJ1546" s="3"/>
      <c r="AK1546" s="3"/>
      <c r="AL1546" s="1"/>
      <c r="AM1546" s="1"/>
    </row>
    <row r="1547" spans="12:39">
      <c r="L1547" s="1"/>
      <c r="M1547" s="1"/>
      <c r="N1547" s="1"/>
      <c r="O1547" s="1"/>
      <c r="P1547" s="1"/>
      <c r="Q1547" s="1"/>
      <c r="R1547" s="3"/>
      <c r="S1547" s="3"/>
      <c r="T1547" s="3"/>
      <c r="U1547" s="3"/>
      <c r="V1547" s="3"/>
      <c r="W1547" s="3"/>
      <c r="X1547" s="3"/>
      <c r="Y1547" s="3"/>
      <c r="Z1547" s="3"/>
      <c r="AA1547" s="3"/>
      <c r="AB1547" s="3"/>
      <c r="AC1547" s="3"/>
      <c r="AD1547" s="3"/>
      <c r="AE1547" s="3"/>
      <c r="AF1547" s="3"/>
      <c r="AG1547" s="3"/>
      <c r="AH1547" s="3"/>
      <c r="AI1547" s="3"/>
      <c r="AJ1547" s="3"/>
      <c r="AK1547" s="3"/>
      <c r="AL1547" s="1"/>
      <c r="AM1547" s="1"/>
    </row>
    <row r="1548" spans="12:39">
      <c r="L1548" s="1"/>
      <c r="M1548" s="1"/>
      <c r="N1548" s="1"/>
      <c r="O1548" s="1"/>
      <c r="P1548" s="1"/>
      <c r="Q1548" s="1"/>
      <c r="R1548" s="3"/>
      <c r="S1548" s="3"/>
      <c r="T1548" s="3"/>
      <c r="U1548" s="3"/>
      <c r="V1548" s="3"/>
      <c r="W1548" s="3"/>
      <c r="X1548" s="3"/>
      <c r="Y1548" s="3"/>
      <c r="Z1548" s="3"/>
      <c r="AA1548" s="3"/>
      <c r="AB1548" s="3"/>
      <c r="AC1548" s="3"/>
      <c r="AD1548" s="3"/>
      <c r="AE1548" s="3"/>
      <c r="AF1548" s="3"/>
      <c r="AG1548" s="3"/>
      <c r="AH1548" s="3"/>
      <c r="AI1548" s="3"/>
      <c r="AJ1548" s="3"/>
      <c r="AK1548" s="3"/>
      <c r="AL1548" s="1"/>
      <c r="AM1548" s="1"/>
    </row>
    <row r="1549" spans="12:39">
      <c r="L1549" s="1"/>
      <c r="M1549" s="1"/>
      <c r="N1549" s="1"/>
      <c r="O1549" s="1"/>
      <c r="P1549" s="1"/>
      <c r="Q1549" s="1"/>
      <c r="R1549" s="3"/>
      <c r="S1549" s="3"/>
      <c r="T1549" s="3"/>
      <c r="U1549" s="3"/>
      <c r="V1549" s="3"/>
      <c r="W1549" s="3"/>
      <c r="X1549" s="3"/>
      <c r="Y1549" s="3"/>
      <c r="Z1549" s="3"/>
      <c r="AA1549" s="3"/>
      <c r="AB1549" s="3"/>
      <c r="AC1549" s="3"/>
      <c r="AD1549" s="3"/>
      <c r="AE1549" s="3"/>
      <c r="AF1549" s="3"/>
      <c r="AG1549" s="3"/>
      <c r="AH1549" s="3"/>
      <c r="AI1549" s="3"/>
      <c r="AJ1549" s="3"/>
      <c r="AK1549" s="3"/>
      <c r="AL1549" s="1"/>
      <c r="AM1549" s="1"/>
    </row>
    <row r="1550" spans="12:39">
      <c r="L1550" s="1"/>
      <c r="M1550" s="1"/>
      <c r="N1550" s="1"/>
      <c r="O1550" s="1"/>
      <c r="P1550" s="1"/>
      <c r="Q1550" s="1"/>
      <c r="R1550" s="3"/>
      <c r="S1550" s="3"/>
      <c r="T1550" s="3"/>
      <c r="U1550" s="3"/>
      <c r="V1550" s="3"/>
      <c r="W1550" s="3"/>
      <c r="X1550" s="3"/>
      <c r="Y1550" s="3"/>
      <c r="Z1550" s="3"/>
      <c r="AA1550" s="3"/>
      <c r="AB1550" s="3"/>
      <c r="AC1550" s="3"/>
      <c r="AD1550" s="3"/>
      <c r="AE1550" s="3"/>
      <c r="AF1550" s="3"/>
      <c r="AG1550" s="3"/>
      <c r="AH1550" s="3"/>
      <c r="AI1550" s="3"/>
      <c r="AJ1550" s="3"/>
      <c r="AK1550" s="3"/>
      <c r="AL1550" s="1"/>
      <c r="AM1550" s="1"/>
    </row>
    <row r="1551" spans="12:39">
      <c r="L1551" s="1"/>
      <c r="M1551" s="1"/>
      <c r="N1551" s="1"/>
      <c r="O1551" s="1"/>
      <c r="P1551" s="1"/>
      <c r="Q1551" s="1"/>
      <c r="R1551" s="3"/>
      <c r="S1551" s="3"/>
      <c r="T1551" s="3"/>
      <c r="U1551" s="3"/>
      <c r="V1551" s="3"/>
      <c r="W1551" s="3"/>
      <c r="X1551" s="3"/>
      <c r="Y1551" s="3"/>
      <c r="Z1551" s="3"/>
      <c r="AA1551" s="3"/>
      <c r="AB1551" s="3"/>
      <c r="AC1551" s="3"/>
      <c r="AD1551" s="3"/>
      <c r="AE1551" s="3"/>
      <c r="AF1551" s="3"/>
      <c r="AG1551" s="3"/>
      <c r="AH1551" s="3"/>
      <c r="AI1551" s="3"/>
      <c r="AJ1551" s="3"/>
      <c r="AK1551" s="3"/>
      <c r="AL1551" s="1"/>
      <c r="AM1551" s="1"/>
    </row>
    <row r="1552" spans="12:39">
      <c r="L1552" s="1"/>
      <c r="M1552" s="1"/>
      <c r="N1552" s="1"/>
      <c r="O1552" s="1"/>
      <c r="P1552" s="1"/>
      <c r="Q1552" s="1"/>
      <c r="R1552" s="3"/>
      <c r="S1552" s="3"/>
      <c r="T1552" s="3"/>
      <c r="U1552" s="3"/>
      <c r="V1552" s="3"/>
      <c r="W1552" s="3"/>
      <c r="X1552" s="3"/>
      <c r="Y1552" s="3"/>
      <c r="Z1552" s="3"/>
      <c r="AA1552" s="3"/>
      <c r="AB1552" s="3"/>
      <c r="AC1552" s="3"/>
      <c r="AD1552" s="3"/>
      <c r="AE1552" s="3"/>
      <c r="AF1552" s="3"/>
      <c r="AG1552" s="3"/>
      <c r="AH1552" s="3"/>
      <c r="AI1552" s="3"/>
      <c r="AJ1552" s="3"/>
      <c r="AK1552" s="3"/>
      <c r="AL1552" s="1"/>
      <c r="AM1552" s="1"/>
    </row>
    <row r="1553" spans="12:39">
      <c r="L1553" s="1"/>
      <c r="M1553" s="1"/>
      <c r="N1553" s="1"/>
      <c r="O1553" s="1"/>
      <c r="P1553" s="1"/>
      <c r="Q1553" s="1"/>
      <c r="R1553" s="3"/>
      <c r="S1553" s="3"/>
      <c r="T1553" s="3"/>
      <c r="U1553" s="3"/>
      <c r="V1553" s="3"/>
      <c r="W1553" s="3"/>
      <c r="X1553" s="3"/>
      <c r="Y1553" s="3"/>
      <c r="Z1553" s="3"/>
      <c r="AA1553" s="3"/>
      <c r="AB1553" s="3"/>
      <c r="AC1553" s="3"/>
      <c r="AD1553" s="3"/>
      <c r="AE1553" s="3"/>
      <c r="AF1553" s="3"/>
      <c r="AG1553" s="3"/>
      <c r="AH1553" s="3"/>
      <c r="AI1553" s="3"/>
      <c r="AJ1553" s="3"/>
      <c r="AK1553" s="3"/>
      <c r="AL1553" s="1"/>
      <c r="AM1553" s="1"/>
    </row>
    <row r="1554" spans="12:39">
      <c r="L1554" s="1"/>
      <c r="M1554" s="1"/>
      <c r="N1554" s="1"/>
      <c r="O1554" s="1"/>
      <c r="P1554" s="1"/>
      <c r="Q1554" s="1"/>
      <c r="R1554" s="3"/>
      <c r="S1554" s="3"/>
      <c r="T1554" s="3"/>
      <c r="U1554" s="3"/>
      <c r="V1554" s="3"/>
      <c r="W1554" s="3"/>
      <c r="X1554" s="3"/>
      <c r="Y1554" s="3"/>
      <c r="Z1554" s="3"/>
      <c r="AA1554" s="3"/>
      <c r="AB1554" s="3"/>
      <c r="AC1554" s="3"/>
      <c r="AD1554" s="3"/>
      <c r="AE1554" s="3"/>
      <c r="AF1554" s="3"/>
      <c r="AG1554" s="3"/>
      <c r="AH1554" s="3"/>
      <c r="AI1554" s="3"/>
      <c r="AJ1554" s="3"/>
      <c r="AK1554" s="3"/>
      <c r="AL1554" s="1"/>
      <c r="AM1554" s="1"/>
    </row>
    <row r="1555" spans="12:39">
      <c r="L1555" s="1"/>
      <c r="M1555" s="1"/>
      <c r="N1555" s="1"/>
      <c r="O1555" s="1"/>
      <c r="P1555" s="1"/>
      <c r="Q1555" s="1"/>
      <c r="R1555" s="3"/>
      <c r="S1555" s="3"/>
      <c r="T1555" s="3"/>
      <c r="U1555" s="3"/>
      <c r="V1555" s="3"/>
      <c r="W1555" s="3"/>
      <c r="X1555" s="3"/>
      <c r="Y1555" s="3"/>
      <c r="Z1555" s="3"/>
      <c r="AA1555" s="3"/>
      <c r="AB1555" s="3"/>
      <c r="AC1555" s="3"/>
      <c r="AD1555" s="3"/>
      <c r="AE1555" s="3"/>
      <c r="AF1555" s="3"/>
      <c r="AG1555" s="3"/>
      <c r="AH1555" s="3"/>
      <c r="AI1555" s="3"/>
      <c r="AJ1555" s="3"/>
      <c r="AK1555" s="3"/>
      <c r="AL1555" s="1"/>
      <c r="AM1555" s="1"/>
    </row>
    <row r="1556" spans="12:39">
      <c r="L1556" s="1"/>
      <c r="M1556" s="1"/>
      <c r="N1556" s="1"/>
      <c r="O1556" s="1"/>
      <c r="P1556" s="1"/>
      <c r="Q1556" s="1"/>
      <c r="R1556" s="3"/>
      <c r="S1556" s="3"/>
      <c r="T1556" s="3"/>
      <c r="U1556" s="3"/>
      <c r="V1556" s="3"/>
      <c r="W1556" s="3"/>
      <c r="X1556" s="3"/>
      <c r="Y1556" s="3"/>
      <c r="Z1556" s="3"/>
      <c r="AA1556" s="3"/>
      <c r="AB1556" s="3"/>
      <c r="AC1556" s="3"/>
      <c r="AD1556" s="3"/>
      <c r="AE1556" s="3"/>
      <c r="AF1556" s="3"/>
      <c r="AG1556" s="3"/>
      <c r="AH1556" s="3"/>
      <c r="AI1556" s="3"/>
      <c r="AJ1556" s="3"/>
      <c r="AK1556" s="3"/>
      <c r="AL1556" s="1"/>
      <c r="AM1556" s="1"/>
    </row>
    <row r="1557" spans="12:39">
      <c r="L1557" s="1"/>
      <c r="M1557" s="1"/>
      <c r="N1557" s="1"/>
      <c r="O1557" s="1"/>
      <c r="P1557" s="1"/>
      <c r="Q1557" s="1"/>
      <c r="R1557" s="3"/>
      <c r="S1557" s="3"/>
      <c r="T1557" s="3"/>
      <c r="U1557" s="3"/>
      <c r="V1557" s="3"/>
      <c r="W1557" s="3"/>
      <c r="X1557" s="3"/>
      <c r="Y1557" s="3"/>
      <c r="Z1557" s="3"/>
      <c r="AA1557" s="3"/>
      <c r="AB1557" s="3"/>
      <c r="AC1557" s="3"/>
      <c r="AD1557" s="3"/>
      <c r="AE1557" s="3"/>
      <c r="AF1557" s="3"/>
      <c r="AG1557" s="3"/>
      <c r="AH1557" s="3"/>
      <c r="AI1557" s="3"/>
      <c r="AJ1557" s="3"/>
      <c r="AK1557" s="3"/>
      <c r="AL1557" s="1"/>
      <c r="AM1557" s="1"/>
    </row>
    <row r="1558" spans="12:39">
      <c r="L1558" s="1"/>
      <c r="M1558" s="1"/>
      <c r="N1558" s="1"/>
      <c r="O1558" s="1"/>
      <c r="P1558" s="1"/>
      <c r="Q1558" s="1"/>
      <c r="R1558" s="3"/>
      <c r="S1558" s="3"/>
      <c r="T1558" s="3"/>
      <c r="U1558" s="3"/>
      <c r="V1558" s="3"/>
      <c r="W1558" s="3"/>
      <c r="X1558" s="3"/>
      <c r="Y1558" s="3"/>
      <c r="Z1558" s="3"/>
      <c r="AA1558" s="3"/>
      <c r="AB1558" s="3"/>
      <c r="AC1558" s="3"/>
      <c r="AD1558" s="3"/>
      <c r="AE1558" s="3"/>
      <c r="AF1558" s="3"/>
      <c r="AG1558" s="3"/>
      <c r="AH1558" s="3"/>
      <c r="AI1558" s="3"/>
      <c r="AJ1558" s="3"/>
      <c r="AK1558" s="3"/>
      <c r="AL1558" s="1"/>
      <c r="AM1558" s="1"/>
    </row>
    <row r="1559" spans="12:39">
      <c r="L1559" s="1"/>
      <c r="M1559" s="1"/>
      <c r="N1559" s="1"/>
      <c r="O1559" s="1"/>
      <c r="P1559" s="1"/>
      <c r="Q1559" s="1"/>
      <c r="R1559" s="3"/>
      <c r="S1559" s="3"/>
      <c r="T1559" s="3"/>
      <c r="U1559" s="3"/>
      <c r="V1559" s="3"/>
      <c r="W1559" s="3"/>
      <c r="X1559" s="3"/>
      <c r="Y1559" s="3"/>
      <c r="Z1559" s="3"/>
      <c r="AA1559" s="3"/>
      <c r="AB1559" s="3"/>
      <c r="AC1559" s="3"/>
      <c r="AD1559" s="3"/>
      <c r="AE1559" s="3"/>
      <c r="AF1559" s="3"/>
      <c r="AG1559" s="3"/>
      <c r="AH1559" s="3"/>
      <c r="AI1559" s="3"/>
      <c r="AJ1559" s="3"/>
      <c r="AK1559" s="3"/>
      <c r="AL1559" s="1"/>
      <c r="AM1559" s="1"/>
    </row>
    <row r="1560" spans="12:39">
      <c r="L1560" s="1"/>
      <c r="M1560" s="1"/>
      <c r="N1560" s="1"/>
      <c r="O1560" s="1"/>
      <c r="P1560" s="1"/>
      <c r="Q1560" s="1"/>
      <c r="R1560" s="3"/>
      <c r="S1560" s="3"/>
      <c r="T1560" s="3"/>
      <c r="U1560" s="3"/>
      <c r="V1560" s="3"/>
      <c r="W1560" s="3"/>
      <c r="X1560" s="3"/>
      <c r="Y1560" s="3"/>
      <c r="Z1560" s="3"/>
      <c r="AA1560" s="3"/>
      <c r="AB1560" s="3"/>
      <c r="AC1560" s="3"/>
      <c r="AD1560" s="3"/>
      <c r="AE1560" s="3"/>
      <c r="AF1560" s="3"/>
      <c r="AG1560" s="3"/>
      <c r="AH1560" s="3"/>
      <c r="AI1560" s="3"/>
      <c r="AJ1560" s="3"/>
      <c r="AK1560" s="3"/>
      <c r="AL1560" s="1"/>
      <c r="AM1560" s="1"/>
    </row>
    <row r="1561" spans="12:39">
      <c r="L1561" s="1"/>
      <c r="M1561" s="1"/>
      <c r="N1561" s="1"/>
      <c r="O1561" s="1"/>
      <c r="P1561" s="1"/>
      <c r="Q1561" s="1"/>
      <c r="R1561" s="3"/>
      <c r="S1561" s="3"/>
      <c r="T1561" s="3"/>
      <c r="U1561" s="3"/>
      <c r="V1561" s="3"/>
      <c r="W1561" s="3"/>
      <c r="X1561" s="3"/>
      <c r="Y1561" s="3"/>
      <c r="Z1561" s="3"/>
      <c r="AA1561" s="3"/>
      <c r="AB1561" s="3"/>
      <c r="AC1561" s="3"/>
      <c r="AD1561" s="3"/>
      <c r="AE1561" s="3"/>
      <c r="AF1561" s="3"/>
      <c r="AG1561" s="3"/>
      <c r="AH1561" s="3"/>
      <c r="AI1561" s="3"/>
      <c r="AJ1561" s="3"/>
      <c r="AK1561" s="3"/>
      <c r="AL1561" s="1"/>
      <c r="AM1561" s="1"/>
    </row>
    <row r="1562" spans="12:39">
      <c r="L1562" s="1"/>
      <c r="M1562" s="1"/>
      <c r="N1562" s="1"/>
      <c r="O1562" s="1"/>
      <c r="P1562" s="1"/>
      <c r="Q1562" s="1"/>
      <c r="R1562" s="3"/>
      <c r="S1562" s="3"/>
      <c r="T1562" s="3"/>
      <c r="U1562" s="3"/>
      <c r="V1562" s="3"/>
      <c r="W1562" s="3"/>
      <c r="X1562" s="3"/>
      <c r="Y1562" s="3"/>
      <c r="Z1562" s="3"/>
      <c r="AA1562" s="3"/>
      <c r="AB1562" s="3"/>
      <c r="AC1562" s="3"/>
      <c r="AD1562" s="3"/>
      <c r="AE1562" s="3"/>
      <c r="AF1562" s="3"/>
      <c r="AG1562" s="3"/>
      <c r="AH1562" s="3"/>
      <c r="AI1562" s="3"/>
      <c r="AJ1562" s="3"/>
      <c r="AK1562" s="3"/>
      <c r="AL1562" s="1"/>
      <c r="AM1562" s="1"/>
    </row>
    <row r="1563" spans="12:39">
      <c r="L1563" s="1"/>
      <c r="M1563" s="1"/>
      <c r="N1563" s="1"/>
      <c r="O1563" s="1"/>
      <c r="P1563" s="1"/>
      <c r="Q1563" s="1"/>
      <c r="R1563" s="3"/>
      <c r="S1563" s="3"/>
      <c r="T1563" s="3"/>
      <c r="U1563" s="3"/>
      <c r="V1563" s="3"/>
      <c r="W1563" s="3"/>
      <c r="X1563" s="3"/>
      <c r="Y1563" s="3"/>
      <c r="Z1563" s="3"/>
      <c r="AA1563" s="3"/>
      <c r="AB1563" s="3"/>
      <c r="AC1563" s="3"/>
      <c r="AD1563" s="3"/>
      <c r="AE1563" s="3"/>
      <c r="AF1563" s="3"/>
      <c r="AG1563" s="3"/>
      <c r="AH1563" s="3"/>
      <c r="AI1563" s="3"/>
      <c r="AJ1563" s="3"/>
      <c r="AK1563" s="3"/>
      <c r="AL1563" s="1"/>
      <c r="AM1563" s="1"/>
    </row>
    <row r="1564" spans="12:39">
      <c r="L1564" s="1"/>
      <c r="M1564" s="1"/>
      <c r="N1564" s="1"/>
      <c r="O1564" s="1"/>
      <c r="P1564" s="1"/>
      <c r="Q1564" s="1"/>
      <c r="R1564" s="3"/>
      <c r="S1564" s="3"/>
      <c r="T1564" s="3"/>
      <c r="U1564" s="3"/>
      <c r="V1564" s="3"/>
      <c r="W1564" s="3"/>
      <c r="X1564" s="3"/>
      <c r="Y1564" s="3"/>
      <c r="Z1564" s="3"/>
      <c r="AA1564" s="3"/>
      <c r="AB1564" s="3"/>
      <c r="AC1564" s="3"/>
      <c r="AD1564" s="3"/>
      <c r="AE1564" s="3"/>
      <c r="AF1564" s="3"/>
      <c r="AG1564" s="3"/>
      <c r="AH1564" s="3"/>
      <c r="AI1564" s="3"/>
      <c r="AJ1564" s="3"/>
      <c r="AK1564" s="3"/>
      <c r="AL1564" s="1"/>
      <c r="AM1564" s="1"/>
    </row>
    <row r="1565" spans="12:39">
      <c r="L1565" s="1"/>
      <c r="M1565" s="1"/>
      <c r="N1565" s="1"/>
      <c r="O1565" s="1"/>
      <c r="P1565" s="1"/>
      <c r="Q1565" s="1"/>
      <c r="R1565" s="3"/>
      <c r="S1565" s="3"/>
      <c r="T1565" s="3"/>
      <c r="U1565" s="3"/>
      <c r="V1565" s="3"/>
      <c r="W1565" s="3"/>
      <c r="X1565" s="3"/>
      <c r="Y1565" s="3"/>
      <c r="Z1565" s="3"/>
      <c r="AA1565" s="3"/>
      <c r="AB1565" s="3"/>
      <c r="AC1565" s="3"/>
      <c r="AD1565" s="3"/>
      <c r="AE1565" s="3"/>
      <c r="AF1565" s="3"/>
      <c r="AG1565" s="3"/>
      <c r="AH1565" s="3"/>
      <c r="AI1565" s="3"/>
      <c r="AJ1565" s="3"/>
      <c r="AK1565" s="3"/>
      <c r="AL1565" s="1"/>
      <c r="AM1565" s="1"/>
    </row>
    <row r="1566" spans="12:39">
      <c r="L1566" s="1"/>
      <c r="M1566" s="1"/>
      <c r="N1566" s="1"/>
      <c r="O1566" s="1"/>
      <c r="P1566" s="1"/>
      <c r="Q1566" s="1"/>
      <c r="R1566" s="3"/>
      <c r="S1566" s="3"/>
      <c r="T1566" s="3"/>
      <c r="U1566" s="3"/>
      <c r="V1566" s="3"/>
      <c r="W1566" s="3"/>
      <c r="X1566" s="3"/>
      <c r="Y1566" s="3"/>
      <c r="Z1566" s="3"/>
      <c r="AA1566" s="3"/>
      <c r="AB1566" s="3"/>
      <c r="AC1566" s="3"/>
      <c r="AD1566" s="3"/>
      <c r="AE1566" s="3"/>
      <c r="AF1566" s="3"/>
      <c r="AG1566" s="3"/>
      <c r="AH1566" s="3"/>
      <c r="AI1566" s="3"/>
      <c r="AJ1566" s="3"/>
      <c r="AK1566" s="3"/>
      <c r="AL1566" s="1"/>
      <c r="AM1566" s="1"/>
    </row>
    <row r="1567" spans="12:39">
      <c r="L1567" s="1"/>
      <c r="M1567" s="1"/>
      <c r="N1567" s="1"/>
      <c r="O1567" s="1"/>
      <c r="P1567" s="1"/>
      <c r="Q1567" s="1"/>
      <c r="R1567" s="3"/>
      <c r="S1567" s="3"/>
      <c r="T1567" s="3"/>
      <c r="U1567" s="3"/>
      <c r="V1567" s="3"/>
      <c r="W1567" s="3"/>
      <c r="X1567" s="3"/>
      <c r="Y1567" s="3"/>
      <c r="Z1567" s="3"/>
      <c r="AA1567" s="3"/>
      <c r="AB1567" s="3"/>
      <c r="AC1567" s="3"/>
      <c r="AD1567" s="3"/>
      <c r="AE1567" s="3"/>
      <c r="AF1567" s="3"/>
      <c r="AG1567" s="3"/>
      <c r="AH1567" s="3"/>
      <c r="AI1567" s="3"/>
      <c r="AJ1567" s="3"/>
      <c r="AK1567" s="3"/>
      <c r="AL1567" s="1"/>
      <c r="AM1567" s="1"/>
    </row>
    <row r="1568" spans="12:39">
      <c r="L1568" s="1"/>
      <c r="M1568" s="1"/>
      <c r="N1568" s="1"/>
      <c r="O1568" s="1"/>
      <c r="P1568" s="1"/>
      <c r="Q1568" s="1"/>
      <c r="R1568" s="3"/>
      <c r="S1568" s="3"/>
      <c r="T1568" s="3"/>
      <c r="U1568" s="3"/>
      <c r="V1568" s="3"/>
      <c r="W1568" s="3"/>
      <c r="X1568" s="3"/>
      <c r="Y1568" s="3"/>
      <c r="Z1568" s="3"/>
      <c r="AA1568" s="3"/>
      <c r="AB1568" s="3"/>
      <c r="AC1568" s="3"/>
      <c r="AD1568" s="3"/>
      <c r="AE1568" s="3"/>
      <c r="AF1568" s="3"/>
      <c r="AG1568" s="3"/>
      <c r="AH1568" s="3"/>
      <c r="AI1568" s="3"/>
      <c r="AJ1568" s="3"/>
      <c r="AK1568" s="3"/>
      <c r="AL1568" s="1"/>
      <c r="AM1568" s="1"/>
    </row>
    <row r="1569" spans="12:39">
      <c r="L1569" s="1"/>
      <c r="M1569" s="1"/>
      <c r="N1569" s="1"/>
      <c r="O1569" s="1"/>
      <c r="P1569" s="1"/>
      <c r="Q1569" s="1"/>
      <c r="R1569" s="3"/>
      <c r="S1569" s="3"/>
      <c r="T1569" s="3"/>
      <c r="U1569" s="3"/>
      <c r="V1569" s="3"/>
      <c r="W1569" s="3"/>
      <c r="X1569" s="3"/>
      <c r="Y1569" s="3"/>
      <c r="Z1569" s="3"/>
      <c r="AA1569" s="3"/>
      <c r="AB1569" s="3"/>
      <c r="AC1569" s="3"/>
      <c r="AD1569" s="3"/>
      <c r="AE1569" s="3"/>
      <c r="AF1569" s="3"/>
      <c r="AG1569" s="3"/>
      <c r="AH1569" s="3"/>
      <c r="AI1569" s="3"/>
      <c r="AJ1569" s="3"/>
      <c r="AK1569" s="3"/>
      <c r="AL1569" s="1"/>
      <c r="AM1569" s="1"/>
    </row>
    <row r="1570" spans="12:39">
      <c r="L1570" s="1"/>
      <c r="M1570" s="1"/>
      <c r="N1570" s="1"/>
      <c r="O1570" s="1"/>
      <c r="P1570" s="1"/>
      <c r="Q1570" s="1"/>
      <c r="R1570" s="3"/>
      <c r="S1570" s="3"/>
      <c r="T1570" s="3"/>
      <c r="U1570" s="3"/>
      <c r="V1570" s="3"/>
      <c r="W1570" s="3"/>
      <c r="X1570" s="3"/>
      <c r="Y1570" s="3"/>
      <c r="Z1570" s="3"/>
      <c r="AA1570" s="3"/>
      <c r="AB1570" s="3"/>
      <c r="AC1570" s="3"/>
      <c r="AD1570" s="3"/>
      <c r="AE1570" s="3"/>
      <c r="AF1570" s="3"/>
      <c r="AG1570" s="3"/>
      <c r="AH1570" s="3"/>
      <c r="AI1570" s="3"/>
      <c r="AJ1570" s="3"/>
      <c r="AK1570" s="3"/>
      <c r="AL1570" s="1"/>
      <c r="AM1570" s="1"/>
    </row>
    <row r="1571" spans="12:39">
      <c r="L1571" s="1"/>
      <c r="M1571" s="1"/>
      <c r="N1571" s="1"/>
      <c r="O1571" s="1"/>
      <c r="P1571" s="1"/>
      <c r="Q1571" s="1"/>
      <c r="R1571" s="3"/>
      <c r="S1571" s="3"/>
      <c r="T1571" s="3"/>
      <c r="U1571" s="3"/>
      <c r="V1571" s="3"/>
      <c r="W1571" s="3"/>
      <c r="X1571" s="3"/>
      <c r="Y1571" s="3"/>
      <c r="Z1571" s="3"/>
      <c r="AA1571" s="3"/>
      <c r="AB1571" s="3"/>
      <c r="AC1571" s="3"/>
      <c r="AD1571" s="3"/>
      <c r="AE1571" s="3"/>
      <c r="AF1571" s="3"/>
      <c r="AG1571" s="3"/>
      <c r="AH1571" s="3"/>
      <c r="AI1571" s="3"/>
      <c r="AJ1571" s="3"/>
      <c r="AK1571" s="3"/>
      <c r="AL1571" s="1"/>
      <c r="AM1571" s="1"/>
    </row>
    <row r="1572" spans="12:39">
      <c r="L1572" s="1"/>
      <c r="M1572" s="1"/>
      <c r="N1572" s="1"/>
      <c r="O1572" s="1"/>
      <c r="P1572" s="1"/>
      <c r="Q1572" s="1"/>
      <c r="R1572" s="3"/>
      <c r="S1572" s="3"/>
      <c r="T1572" s="3"/>
      <c r="U1572" s="3"/>
      <c r="V1572" s="3"/>
      <c r="W1572" s="3"/>
      <c r="X1572" s="3"/>
      <c r="Y1572" s="3"/>
      <c r="Z1572" s="3"/>
      <c r="AA1572" s="3"/>
      <c r="AB1572" s="3"/>
      <c r="AC1572" s="3"/>
      <c r="AD1572" s="3"/>
      <c r="AE1572" s="3"/>
      <c r="AF1572" s="3"/>
      <c r="AG1572" s="3"/>
      <c r="AH1572" s="3"/>
      <c r="AI1572" s="3"/>
      <c r="AJ1572" s="3"/>
      <c r="AK1572" s="3"/>
      <c r="AL1572" s="1"/>
      <c r="AM1572" s="1"/>
    </row>
    <row r="1573" spans="12:39">
      <c r="L1573" s="1"/>
      <c r="M1573" s="1"/>
      <c r="N1573" s="1"/>
      <c r="O1573" s="1"/>
      <c r="P1573" s="1"/>
      <c r="Q1573" s="1"/>
      <c r="R1573" s="3"/>
      <c r="S1573" s="3"/>
      <c r="T1573" s="3"/>
      <c r="U1573" s="3"/>
      <c r="V1573" s="3"/>
      <c r="W1573" s="3"/>
      <c r="X1573" s="3"/>
      <c r="Y1573" s="3"/>
      <c r="Z1573" s="3"/>
      <c r="AA1573" s="3"/>
      <c r="AB1573" s="3"/>
      <c r="AC1573" s="3"/>
      <c r="AD1573" s="3"/>
      <c r="AE1573" s="3"/>
      <c r="AF1573" s="3"/>
      <c r="AG1573" s="3"/>
      <c r="AH1573" s="3"/>
      <c r="AI1573" s="3"/>
      <c r="AJ1573" s="3"/>
      <c r="AK1573" s="3"/>
      <c r="AL1573" s="1"/>
      <c r="AM1573" s="1"/>
    </row>
    <row r="1574" spans="12:39">
      <c r="L1574" s="1"/>
      <c r="M1574" s="1"/>
      <c r="N1574" s="1"/>
      <c r="O1574" s="1"/>
      <c r="P1574" s="1"/>
      <c r="Q1574" s="1"/>
      <c r="R1574" s="3"/>
      <c r="S1574" s="3"/>
      <c r="T1574" s="3"/>
      <c r="U1574" s="3"/>
      <c r="V1574" s="3"/>
      <c r="W1574" s="3"/>
      <c r="X1574" s="3"/>
      <c r="Y1574" s="3"/>
      <c r="Z1574" s="3"/>
      <c r="AA1574" s="3"/>
      <c r="AB1574" s="3"/>
      <c r="AC1574" s="3"/>
      <c r="AD1574" s="3"/>
      <c r="AE1574" s="3"/>
      <c r="AF1574" s="3"/>
      <c r="AG1574" s="3"/>
      <c r="AH1574" s="3"/>
      <c r="AI1574" s="3"/>
      <c r="AJ1574" s="3"/>
      <c r="AK1574" s="3"/>
      <c r="AL1574" s="1"/>
      <c r="AM1574" s="1"/>
    </row>
    <row r="1575" spans="12:39">
      <c r="L1575" s="1"/>
      <c r="M1575" s="1"/>
      <c r="N1575" s="1"/>
      <c r="O1575" s="1"/>
      <c r="P1575" s="1"/>
      <c r="Q1575" s="1"/>
      <c r="R1575" s="3"/>
      <c r="S1575" s="3"/>
      <c r="T1575" s="3"/>
      <c r="U1575" s="3"/>
      <c r="V1575" s="3"/>
      <c r="W1575" s="3"/>
      <c r="X1575" s="3"/>
      <c r="Y1575" s="3"/>
      <c r="Z1575" s="3"/>
      <c r="AA1575" s="3"/>
      <c r="AB1575" s="3"/>
      <c r="AC1575" s="3"/>
      <c r="AD1575" s="3"/>
      <c r="AE1575" s="3"/>
      <c r="AF1575" s="3"/>
      <c r="AG1575" s="3"/>
      <c r="AH1575" s="3"/>
      <c r="AI1575" s="3"/>
      <c r="AJ1575" s="3"/>
      <c r="AK1575" s="3"/>
      <c r="AL1575" s="1"/>
      <c r="AM1575" s="1"/>
    </row>
    <row r="1576" spans="12:39">
      <c r="L1576" s="1"/>
      <c r="M1576" s="1"/>
      <c r="N1576" s="1"/>
      <c r="O1576" s="1"/>
      <c r="P1576" s="1"/>
      <c r="Q1576" s="1"/>
      <c r="R1576" s="3"/>
      <c r="S1576" s="3"/>
      <c r="T1576" s="3"/>
      <c r="U1576" s="3"/>
      <c r="V1576" s="3"/>
      <c r="W1576" s="3"/>
      <c r="X1576" s="3"/>
      <c r="Y1576" s="3"/>
      <c r="Z1576" s="3"/>
      <c r="AA1576" s="3"/>
      <c r="AB1576" s="3"/>
      <c r="AC1576" s="3"/>
      <c r="AD1576" s="3"/>
      <c r="AE1576" s="3"/>
      <c r="AF1576" s="3"/>
      <c r="AG1576" s="3"/>
      <c r="AH1576" s="3"/>
      <c r="AI1576" s="3"/>
      <c r="AJ1576" s="3"/>
      <c r="AK1576" s="3"/>
      <c r="AL1576" s="1"/>
      <c r="AM1576" s="1"/>
    </row>
    <row r="1577" spans="12:39">
      <c r="L1577" s="1"/>
      <c r="M1577" s="1"/>
      <c r="N1577" s="1"/>
      <c r="O1577" s="1"/>
      <c r="P1577" s="1"/>
      <c r="Q1577" s="1"/>
      <c r="R1577" s="3"/>
      <c r="S1577" s="3"/>
      <c r="T1577" s="3"/>
      <c r="U1577" s="3"/>
      <c r="V1577" s="3"/>
      <c r="W1577" s="3"/>
      <c r="X1577" s="3"/>
      <c r="Y1577" s="3"/>
      <c r="Z1577" s="3"/>
      <c r="AA1577" s="3"/>
      <c r="AB1577" s="3"/>
      <c r="AC1577" s="3"/>
      <c r="AD1577" s="3"/>
      <c r="AE1577" s="3"/>
      <c r="AF1577" s="3"/>
      <c r="AG1577" s="3"/>
      <c r="AH1577" s="3"/>
      <c r="AI1577" s="3"/>
      <c r="AJ1577" s="3"/>
      <c r="AK1577" s="3"/>
      <c r="AL1577" s="1"/>
      <c r="AM1577" s="1"/>
    </row>
    <row r="1578" spans="12:39">
      <c r="L1578" s="1"/>
      <c r="M1578" s="1"/>
      <c r="N1578" s="1"/>
      <c r="O1578" s="1"/>
      <c r="P1578" s="1"/>
      <c r="Q1578" s="1"/>
      <c r="R1578" s="3"/>
      <c r="S1578" s="3"/>
      <c r="T1578" s="3"/>
      <c r="U1578" s="3"/>
      <c r="V1578" s="3"/>
      <c r="W1578" s="3"/>
      <c r="X1578" s="3"/>
      <c r="Y1578" s="3"/>
      <c r="Z1578" s="3"/>
      <c r="AA1578" s="3"/>
      <c r="AB1578" s="3"/>
      <c r="AC1578" s="3"/>
      <c r="AD1578" s="3"/>
      <c r="AE1578" s="3"/>
      <c r="AF1578" s="3"/>
      <c r="AG1578" s="3"/>
      <c r="AH1578" s="3"/>
      <c r="AI1578" s="3"/>
      <c r="AJ1578" s="3"/>
      <c r="AK1578" s="3"/>
      <c r="AL1578" s="1"/>
      <c r="AM1578" s="1"/>
    </row>
    <row r="1579" spans="12:39">
      <c r="L1579" s="1"/>
      <c r="M1579" s="1"/>
      <c r="N1579" s="1"/>
      <c r="O1579" s="1"/>
      <c r="P1579" s="1"/>
      <c r="Q1579" s="1"/>
      <c r="R1579" s="3"/>
      <c r="S1579" s="3"/>
      <c r="T1579" s="3"/>
      <c r="U1579" s="3"/>
      <c r="V1579" s="3"/>
      <c r="W1579" s="3"/>
      <c r="X1579" s="3"/>
      <c r="Y1579" s="3"/>
      <c r="Z1579" s="3"/>
      <c r="AA1579" s="3"/>
      <c r="AB1579" s="3"/>
      <c r="AC1579" s="3"/>
      <c r="AD1579" s="3"/>
      <c r="AE1579" s="3"/>
      <c r="AF1579" s="3"/>
      <c r="AG1579" s="3"/>
      <c r="AH1579" s="3"/>
      <c r="AI1579" s="3"/>
      <c r="AJ1579" s="3"/>
      <c r="AK1579" s="3"/>
      <c r="AL1579" s="1"/>
      <c r="AM1579" s="1"/>
    </row>
    <row r="1580" spans="12:39">
      <c r="L1580" s="1"/>
      <c r="M1580" s="1"/>
      <c r="N1580" s="1"/>
      <c r="O1580" s="1"/>
      <c r="P1580" s="1"/>
      <c r="Q1580" s="1"/>
      <c r="R1580" s="3"/>
      <c r="S1580" s="3"/>
      <c r="T1580" s="3"/>
      <c r="U1580" s="3"/>
      <c r="V1580" s="3"/>
      <c r="W1580" s="3"/>
      <c r="X1580" s="3"/>
      <c r="Y1580" s="3"/>
      <c r="Z1580" s="3"/>
      <c r="AA1580" s="3"/>
      <c r="AB1580" s="3"/>
      <c r="AC1580" s="3"/>
      <c r="AD1580" s="3"/>
      <c r="AE1580" s="3"/>
      <c r="AF1580" s="3"/>
      <c r="AG1580" s="3"/>
      <c r="AH1580" s="3"/>
      <c r="AI1580" s="3"/>
      <c r="AJ1580" s="3"/>
      <c r="AK1580" s="3"/>
      <c r="AL1580" s="1"/>
      <c r="AM1580" s="1"/>
    </row>
    <row r="1581" spans="12:39">
      <c r="L1581" s="1"/>
      <c r="M1581" s="1"/>
      <c r="N1581" s="1"/>
      <c r="O1581" s="1"/>
      <c r="P1581" s="1"/>
      <c r="Q1581" s="1"/>
      <c r="R1581" s="3"/>
      <c r="S1581" s="3"/>
      <c r="T1581" s="3"/>
      <c r="U1581" s="3"/>
      <c r="V1581" s="3"/>
      <c r="W1581" s="3"/>
      <c r="X1581" s="3"/>
      <c r="Y1581" s="3"/>
      <c r="Z1581" s="3"/>
      <c r="AA1581" s="3"/>
      <c r="AB1581" s="3"/>
      <c r="AC1581" s="3"/>
      <c r="AD1581" s="3"/>
      <c r="AE1581" s="3"/>
      <c r="AF1581" s="3"/>
      <c r="AG1581" s="3"/>
      <c r="AH1581" s="3"/>
      <c r="AI1581" s="3"/>
      <c r="AJ1581" s="3"/>
      <c r="AK1581" s="3"/>
      <c r="AL1581" s="1"/>
      <c r="AM1581" s="1"/>
    </row>
    <row r="1582" spans="12:39">
      <c r="L1582" s="1"/>
      <c r="M1582" s="1"/>
      <c r="N1582" s="1"/>
      <c r="O1582" s="1"/>
      <c r="P1582" s="1"/>
      <c r="Q1582" s="1"/>
      <c r="R1582" s="3"/>
      <c r="S1582" s="3"/>
      <c r="T1582" s="3"/>
      <c r="U1582" s="3"/>
      <c r="V1582" s="3"/>
      <c r="W1582" s="3"/>
      <c r="X1582" s="3"/>
      <c r="Y1582" s="3"/>
      <c r="Z1582" s="3"/>
      <c r="AA1582" s="3"/>
      <c r="AB1582" s="3"/>
      <c r="AC1582" s="3"/>
      <c r="AD1582" s="3"/>
      <c r="AE1582" s="3"/>
      <c r="AF1582" s="3"/>
      <c r="AG1582" s="3"/>
      <c r="AH1582" s="3"/>
      <c r="AI1582" s="3"/>
      <c r="AJ1582" s="3"/>
      <c r="AK1582" s="3"/>
      <c r="AL1582" s="1"/>
      <c r="AM1582" s="1"/>
    </row>
    <row r="1583" spans="12:39">
      <c r="L1583" s="1"/>
      <c r="M1583" s="1"/>
      <c r="N1583" s="1"/>
      <c r="O1583" s="1"/>
      <c r="P1583" s="1"/>
      <c r="Q1583" s="1"/>
      <c r="R1583" s="3"/>
      <c r="S1583" s="3"/>
      <c r="T1583" s="3"/>
      <c r="U1583" s="3"/>
      <c r="V1583" s="3"/>
      <c r="W1583" s="3"/>
      <c r="X1583" s="3"/>
      <c r="Y1583" s="3"/>
      <c r="Z1583" s="3"/>
      <c r="AA1583" s="3"/>
      <c r="AB1583" s="3"/>
      <c r="AC1583" s="3"/>
      <c r="AD1583" s="3"/>
      <c r="AE1583" s="3"/>
      <c r="AF1583" s="3"/>
      <c r="AG1583" s="3"/>
      <c r="AH1583" s="3"/>
      <c r="AI1583" s="3"/>
      <c r="AJ1583" s="3"/>
      <c r="AK1583" s="3"/>
      <c r="AL1583" s="1"/>
      <c r="AM1583" s="1"/>
    </row>
    <row r="1584" spans="12:39">
      <c r="L1584" s="1"/>
      <c r="M1584" s="1"/>
      <c r="N1584" s="1"/>
      <c r="O1584" s="1"/>
      <c r="P1584" s="1"/>
      <c r="Q1584" s="1"/>
      <c r="R1584" s="3"/>
      <c r="S1584" s="3"/>
      <c r="T1584" s="3"/>
      <c r="U1584" s="3"/>
      <c r="V1584" s="3"/>
      <c r="W1584" s="3"/>
      <c r="X1584" s="3"/>
      <c r="Y1584" s="3"/>
      <c r="Z1584" s="3"/>
      <c r="AA1584" s="3"/>
      <c r="AB1584" s="3"/>
      <c r="AC1584" s="3"/>
      <c r="AD1584" s="3"/>
      <c r="AE1584" s="3"/>
      <c r="AF1584" s="3"/>
      <c r="AG1584" s="3"/>
      <c r="AH1584" s="3"/>
      <c r="AI1584" s="3"/>
      <c r="AJ1584" s="3"/>
      <c r="AK1584" s="3"/>
      <c r="AL1584" s="1"/>
      <c r="AM1584" s="1"/>
    </row>
    <row r="1585" spans="12:39">
      <c r="L1585" s="1"/>
      <c r="M1585" s="1"/>
      <c r="N1585" s="1"/>
      <c r="O1585" s="1"/>
      <c r="P1585" s="1"/>
      <c r="Q1585" s="1"/>
      <c r="R1585" s="3"/>
      <c r="S1585" s="3"/>
      <c r="T1585" s="3"/>
      <c r="U1585" s="3"/>
      <c r="V1585" s="3"/>
      <c r="W1585" s="3"/>
      <c r="X1585" s="3"/>
      <c r="Y1585" s="3"/>
      <c r="Z1585" s="3"/>
      <c r="AA1585" s="3"/>
      <c r="AB1585" s="3"/>
      <c r="AC1585" s="3"/>
      <c r="AD1585" s="3"/>
      <c r="AE1585" s="3"/>
      <c r="AF1585" s="3"/>
      <c r="AG1585" s="3"/>
      <c r="AH1585" s="3"/>
      <c r="AI1585" s="3"/>
      <c r="AJ1585" s="3"/>
      <c r="AK1585" s="3"/>
      <c r="AL1585" s="1"/>
      <c r="AM1585" s="1"/>
    </row>
    <row r="1586" spans="12:39">
      <c r="L1586" s="1"/>
      <c r="M1586" s="1"/>
      <c r="N1586" s="1"/>
      <c r="O1586" s="1"/>
      <c r="P1586" s="1"/>
      <c r="Q1586" s="1"/>
      <c r="R1586" s="3"/>
      <c r="S1586" s="3"/>
      <c r="T1586" s="3"/>
      <c r="U1586" s="3"/>
      <c r="V1586" s="3"/>
      <c r="W1586" s="3"/>
      <c r="X1586" s="3"/>
      <c r="Y1586" s="3"/>
      <c r="Z1586" s="3"/>
      <c r="AA1586" s="3"/>
      <c r="AB1586" s="3"/>
      <c r="AC1586" s="3"/>
      <c r="AD1586" s="3"/>
      <c r="AE1586" s="3"/>
      <c r="AF1586" s="3"/>
      <c r="AG1586" s="3"/>
      <c r="AH1586" s="3"/>
      <c r="AI1586" s="3"/>
      <c r="AJ1586" s="3"/>
      <c r="AK1586" s="3"/>
      <c r="AL1586" s="1"/>
      <c r="AM1586" s="1"/>
    </row>
    <row r="1587" spans="12:39">
      <c r="L1587" s="1"/>
      <c r="M1587" s="1"/>
      <c r="N1587" s="1"/>
      <c r="O1587" s="1"/>
      <c r="P1587" s="1"/>
      <c r="Q1587" s="1"/>
      <c r="R1587" s="3"/>
      <c r="S1587" s="3"/>
      <c r="T1587" s="3"/>
      <c r="U1587" s="3"/>
      <c r="V1587" s="3"/>
      <c r="W1587" s="3"/>
      <c r="X1587" s="3"/>
      <c r="Y1587" s="3"/>
      <c r="Z1587" s="3"/>
      <c r="AA1587" s="3"/>
      <c r="AB1587" s="3"/>
      <c r="AC1587" s="3"/>
      <c r="AD1587" s="3"/>
      <c r="AE1587" s="3"/>
      <c r="AF1587" s="3"/>
      <c r="AG1587" s="3"/>
      <c r="AH1587" s="3"/>
      <c r="AI1587" s="3"/>
      <c r="AJ1587" s="3"/>
      <c r="AK1587" s="3"/>
      <c r="AL1587" s="1"/>
      <c r="AM1587" s="1"/>
    </row>
    <row r="1588" spans="12:39">
      <c r="L1588" s="1"/>
      <c r="M1588" s="1"/>
      <c r="N1588" s="1"/>
      <c r="O1588" s="1"/>
      <c r="P1588" s="1"/>
      <c r="Q1588" s="1"/>
      <c r="R1588" s="3"/>
      <c r="S1588" s="3"/>
      <c r="T1588" s="3"/>
      <c r="U1588" s="3"/>
      <c r="V1588" s="3"/>
      <c r="W1588" s="3"/>
      <c r="X1588" s="3"/>
      <c r="Y1588" s="3"/>
      <c r="Z1588" s="3"/>
      <c r="AA1588" s="3"/>
      <c r="AB1588" s="3"/>
      <c r="AC1588" s="3"/>
      <c r="AD1588" s="3"/>
      <c r="AE1588" s="3"/>
      <c r="AF1588" s="3"/>
      <c r="AG1588" s="3"/>
      <c r="AH1588" s="3"/>
      <c r="AI1588" s="3"/>
      <c r="AJ1588" s="3"/>
      <c r="AK1588" s="3"/>
      <c r="AL1588" s="1"/>
      <c r="AM1588" s="1"/>
    </row>
    <row r="1589" spans="12:39">
      <c r="L1589" s="1"/>
      <c r="M1589" s="1"/>
      <c r="N1589" s="1"/>
      <c r="O1589" s="1"/>
      <c r="P1589" s="1"/>
      <c r="Q1589" s="1"/>
      <c r="R1589" s="3"/>
      <c r="S1589" s="3"/>
      <c r="T1589" s="3"/>
      <c r="U1589" s="3"/>
      <c r="V1589" s="3"/>
      <c r="W1589" s="3"/>
      <c r="X1589" s="3"/>
      <c r="Y1589" s="3"/>
      <c r="Z1589" s="3"/>
      <c r="AA1589" s="3"/>
      <c r="AB1589" s="3"/>
      <c r="AC1589" s="3"/>
      <c r="AD1589" s="3"/>
      <c r="AE1589" s="3"/>
      <c r="AF1589" s="3"/>
      <c r="AG1589" s="3"/>
      <c r="AH1589" s="3"/>
      <c r="AI1589" s="3"/>
      <c r="AJ1589" s="3"/>
      <c r="AK1589" s="3"/>
      <c r="AL1589" s="1"/>
      <c r="AM1589" s="1"/>
    </row>
    <row r="1590" spans="12:39">
      <c r="L1590" s="1"/>
      <c r="M1590" s="1"/>
      <c r="N1590" s="1"/>
      <c r="O1590" s="1"/>
      <c r="P1590" s="1"/>
      <c r="Q1590" s="1"/>
      <c r="R1590" s="3"/>
      <c r="S1590" s="3"/>
      <c r="T1590" s="3"/>
      <c r="U1590" s="3"/>
      <c r="V1590" s="3"/>
      <c r="W1590" s="3"/>
      <c r="X1590" s="3"/>
      <c r="Y1590" s="3"/>
      <c r="Z1590" s="3"/>
      <c r="AA1590" s="3"/>
      <c r="AB1590" s="3"/>
      <c r="AC1590" s="3"/>
      <c r="AD1590" s="3"/>
      <c r="AE1590" s="3"/>
      <c r="AF1590" s="3"/>
      <c r="AG1590" s="3"/>
      <c r="AH1590" s="3"/>
      <c r="AI1590" s="3"/>
      <c r="AJ1590" s="3"/>
      <c r="AK1590" s="3"/>
      <c r="AL1590" s="1"/>
      <c r="AM1590" s="1"/>
    </row>
    <row r="1591" spans="12:39">
      <c r="L1591" s="1"/>
      <c r="M1591" s="1"/>
      <c r="N1591" s="1"/>
      <c r="O1591" s="1"/>
      <c r="P1591" s="1"/>
      <c r="Q1591" s="1"/>
      <c r="R1591" s="3"/>
      <c r="S1591" s="3"/>
      <c r="T1591" s="3"/>
      <c r="U1591" s="3"/>
      <c r="V1591" s="3"/>
      <c r="W1591" s="3"/>
      <c r="X1591" s="3"/>
      <c r="Y1591" s="3"/>
      <c r="Z1591" s="3"/>
      <c r="AA1591" s="3"/>
      <c r="AB1591" s="3"/>
      <c r="AC1591" s="3"/>
      <c r="AD1591" s="3"/>
      <c r="AE1591" s="3"/>
      <c r="AF1591" s="3"/>
      <c r="AG1591" s="3"/>
      <c r="AH1591" s="3"/>
      <c r="AI1591" s="3"/>
      <c r="AJ1591" s="3"/>
      <c r="AK1591" s="3"/>
      <c r="AL1591" s="1"/>
      <c r="AM1591" s="1"/>
    </row>
    <row r="1592" spans="12:39">
      <c r="L1592" s="1"/>
      <c r="M1592" s="1"/>
      <c r="N1592" s="1"/>
      <c r="O1592" s="1"/>
      <c r="P1592" s="1"/>
      <c r="Q1592" s="1"/>
      <c r="R1592" s="3"/>
      <c r="S1592" s="3"/>
      <c r="T1592" s="3"/>
      <c r="U1592" s="3"/>
      <c r="V1592" s="3"/>
      <c r="W1592" s="3"/>
      <c r="X1592" s="3"/>
      <c r="Y1592" s="3"/>
      <c r="Z1592" s="3"/>
      <c r="AA1592" s="3"/>
      <c r="AB1592" s="3"/>
      <c r="AC1592" s="3"/>
      <c r="AD1592" s="3"/>
      <c r="AE1592" s="3"/>
      <c r="AF1592" s="3"/>
      <c r="AG1592" s="3"/>
      <c r="AH1592" s="3"/>
      <c r="AI1592" s="3"/>
      <c r="AJ1592" s="3"/>
      <c r="AK1592" s="3"/>
      <c r="AL1592" s="1"/>
      <c r="AM1592" s="1"/>
    </row>
    <row r="1593" spans="12:39">
      <c r="L1593" s="1"/>
      <c r="M1593" s="1"/>
      <c r="N1593" s="1"/>
      <c r="O1593" s="1"/>
      <c r="P1593" s="1"/>
      <c r="Q1593" s="1"/>
      <c r="R1593" s="3"/>
      <c r="S1593" s="3"/>
      <c r="T1593" s="3"/>
      <c r="U1593" s="3"/>
      <c r="V1593" s="3"/>
      <c r="W1593" s="3"/>
      <c r="X1593" s="3"/>
      <c r="Y1593" s="3"/>
      <c r="Z1593" s="3"/>
      <c r="AA1593" s="3"/>
      <c r="AB1593" s="3"/>
      <c r="AC1593" s="3"/>
      <c r="AD1593" s="3"/>
      <c r="AE1593" s="3"/>
      <c r="AF1593" s="3"/>
      <c r="AG1593" s="3"/>
      <c r="AH1593" s="3"/>
      <c r="AI1593" s="3"/>
      <c r="AJ1593" s="3"/>
      <c r="AK1593" s="3"/>
      <c r="AL1593" s="1"/>
      <c r="AM1593" s="1"/>
    </row>
    <row r="1594" spans="12:39">
      <c r="L1594" s="1"/>
      <c r="M1594" s="1"/>
      <c r="N1594" s="1"/>
      <c r="O1594" s="1"/>
      <c r="P1594" s="1"/>
      <c r="Q1594" s="1"/>
      <c r="R1594" s="3"/>
      <c r="S1594" s="3"/>
      <c r="T1594" s="3"/>
      <c r="U1594" s="3"/>
      <c r="V1594" s="3"/>
      <c r="W1594" s="3"/>
      <c r="X1594" s="3"/>
      <c r="Y1594" s="3"/>
      <c r="Z1594" s="3"/>
      <c r="AA1594" s="3"/>
      <c r="AB1594" s="3"/>
      <c r="AC1594" s="3"/>
      <c r="AD1594" s="3"/>
      <c r="AE1594" s="3"/>
      <c r="AF1594" s="3"/>
      <c r="AG1594" s="3"/>
      <c r="AH1594" s="3"/>
      <c r="AI1594" s="3"/>
      <c r="AJ1594" s="3"/>
      <c r="AK1594" s="3"/>
      <c r="AL1594" s="1"/>
      <c r="AM1594" s="1"/>
    </row>
    <row r="1595" spans="12:39">
      <c r="L1595" s="1"/>
      <c r="M1595" s="1"/>
      <c r="N1595" s="1"/>
      <c r="O1595" s="1"/>
      <c r="P1595" s="1"/>
      <c r="Q1595" s="1"/>
      <c r="R1595" s="3"/>
      <c r="S1595" s="3"/>
      <c r="T1595" s="3"/>
      <c r="U1595" s="3"/>
      <c r="V1595" s="3"/>
      <c r="W1595" s="3"/>
      <c r="X1595" s="3"/>
      <c r="Y1595" s="3"/>
      <c r="Z1595" s="3"/>
      <c r="AA1595" s="3"/>
      <c r="AB1595" s="3"/>
      <c r="AC1595" s="3"/>
      <c r="AD1595" s="3"/>
      <c r="AE1595" s="3"/>
      <c r="AF1595" s="3"/>
      <c r="AG1595" s="3"/>
      <c r="AH1595" s="3"/>
      <c r="AI1595" s="3"/>
      <c r="AJ1595" s="3"/>
      <c r="AK1595" s="3"/>
      <c r="AL1595" s="1"/>
      <c r="AM1595" s="1"/>
    </row>
    <row r="1596" spans="12:39">
      <c r="L1596" s="1"/>
      <c r="M1596" s="1"/>
      <c r="N1596" s="1"/>
      <c r="O1596" s="1"/>
      <c r="P1596" s="1"/>
      <c r="Q1596" s="1"/>
      <c r="R1596" s="3"/>
      <c r="S1596" s="3"/>
      <c r="T1596" s="3"/>
      <c r="U1596" s="3"/>
      <c r="V1596" s="3"/>
      <c r="W1596" s="3"/>
      <c r="X1596" s="3"/>
      <c r="Y1596" s="3"/>
      <c r="Z1596" s="3"/>
      <c r="AA1596" s="3"/>
      <c r="AB1596" s="3"/>
      <c r="AC1596" s="3"/>
      <c r="AD1596" s="3"/>
      <c r="AE1596" s="3"/>
      <c r="AF1596" s="3"/>
      <c r="AG1596" s="3"/>
      <c r="AH1596" s="3"/>
      <c r="AI1596" s="3"/>
      <c r="AJ1596" s="3"/>
      <c r="AK1596" s="3"/>
      <c r="AL1596" s="1"/>
      <c r="AM1596" s="1"/>
    </row>
    <row r="1597" spans="12:39">
      <c r="L1597" s="1"/>
      <c r="M1597" s="1"/>
      <c r="N1597" s="1"/>
      <c r="O1597" s="1"/>
      <c r="P1597" s="1"/>
      <c r="Q1597" s="1"/>
      <c r="R1597" s="3"/>
      <c r="S1597" s="3"/>
      <c r="T1597" s="3"/>
      <c r="U1597" s="3"/>
      <c r="V1597" s="3"/>
      <c r="W1597" s="3"/>
      <c r="X1597" s="3"/>
      <c r="Y1597" s="3"/>
      <c r="Z1597" s="3"/>
      <c r="AA1597" s="3"/>
      <c r="AB1597" s="3"/>
      <c r="AC1597" s="3"/>
      <c r="AD1597" s="3"/>
      <c r="AE1597" s="3"/>
      <c r="AF1597" s="3"/>
      <c r="AG1597" s="3"/>
      <c r="AH1597" s="3"/>
      <c r="AI1597" s="3"/>
      <c r="AJ1597" s="3"/>
      <c r="AK1597" s="3"/>
      <c r="AL1597" s="1"/>
      <c r="AM1597" s="1"/>
    </row>
    <row r="1598" spans="12:39">
      <c r="L1598" s="1"/>
      <c r="M1598" s="1"/>
      <c r="N1598" s="1"/>
      <c r="O1598" s="1"/>
      <c r="P1598" s="1"/>
      <c r="Q1598" s="1"/>
      <c r="R1598" s="3"/>
      <c r="S1598" s="3"/>
      <c r="T1598" s="3"/>
      <c r="U1598" s="3"/>
      <c r="V1598" s="3"/>
      <c r="W1598" s="3"/>
      <c r="X1598" s="3"/>
      <c r="Y1598" s="3"/>
      <c r="Z1598" s="3"/>
      <c r="AA1598" s="3"/>
      <c r="AB1598" s="3"/>
      <c r="AC1598" s="3"/>
      <c r="AD1598" s="3"/>
      <c r="AE1598" s="3"/>
      <c r="AF1598" s="3"/>
      <c r="AG1598" s="3"/>
      <c r="AH1598" s="3"/>
      <c r="AI1598" s="3"/>
      <c r="AJ1598" s="3"/>
      <c r="AK1598" s="3"/>
      <c r="AL1598" s="1"/>
      <c r="AM1598" s="1"/>
    </row>
    <row r="1599" spans="12:39">
      <c r="L1599" s="1"/>
      <c r="M1599" s="1"/>
      <c r="N1599" s="1"/>
      <c r="O1599" s="1"/>
      <c r="P1599" s="1"/>
      <c r="Q1599" s="1"/>
      <c r="R1599" s="3"/>
      <c r="S1599" s="3"/>
      <c r="T1599" s="3"/>
      <c r="U1599" s="3"/>
      <c r="V1599" s="3"/>
      <c r="W1599" s="3"/>
      <c r="X1599" s="3"/>
      <c r="Y1599" s="3"/>
      <c r="Z1599" s="3"/>
      <c r="AA1599" s="3"/>
      <c r="AB1599" s="3"/>
      <c r="AC1599" s="3"/>
      <c r="AD1599" s="3"/>
      <c r="AE1599" s="3"/>
      <c r="AF1599" s="3"/>
      <c r="AG1599" s="3"/>
      <c r="AH1599" s="3"/>
      <c r="AI1599" s="3"/>
      <c r="AJ1599" s="3"/>
      <c r="AK1599" s="3"/>
      <c r="AL1599" s="1"/>
      <c r="AM1599" s="1"/>
    </row>
    <row r="1600" spans="12:39">
      <c r="L1600" s="1"/>
      <c r="M1600" s="1"/>
      <c r="N1600" s="1"/>
      <c r="O1600" s="1"/>
      <c r="P1600" s="1"/>
      <c r="Q1600" s="1"/>
      <c r="R1600" s="3"/>
      <c r="S1600" s="3"/>
      <c r="T1600" s="3"/>
      <c r="U1600" s="3"/>
      <c r="V1600" s="3"/>
      <c r="W1600" s="3"/>
      <c r="X1600" s="3"/>
      <c r="Y1600" s="3"/>
      <c r="Z1600" s="3"/>
      <c r="AA1600" s="3"/>
      <c r="AB1600" s="3"/>
      <c r="AC1600" s="3"/>
      <c r="AD1600" s="3"/>
      <c r="AE1600" s="3"/>
      <c r="AF1600" s="3"/>
      <c r="AG1600" s="3"/>
      <c r="AH1600" s="3"/>
      <c r="AI1600" s="3"/>
      <c r="AJ1600" s="3"/>
      <c r="AK1600" s="3"/>
      <c r="AL1600" s="1"/>
      <c r="AM1600" s="1"/>
    </row>
    <row r="1601" spans="12:39">
      <c r="L1601" s="1"/>
      <c r="M1601" s="1"/>
      <c r="N1601" s="1"/>
      <c r="O1601" s="1"/>
      <c r="P1601" s="1"/>
      <c r="Q1601" s="1"/>
      <c r="R1601" s="3"/>
      <c r="S1601" s="3"/>
      <c r="T1601" s="3"/>
      <c r="U1601" s="3"/>
      <c r="V1601" s="3"/>
      <c r="W1601" s="3"/>
      <c r="X1601" s="3"/>
      <c r="Y1601" s="3"/>
      <c r="Z1601" s="3"/>
      <c r="AA1601" s="3"/>
      <c r="AB1601" s="3"/>
      <c r="AC1601" s="3"/>
      <c r="AD1601" s="3"/>
      <c r="AE1601" s="3"/>
      <c r="AF1601" s="3"/>
      <c r="AG1601" s="3"/>
      <c r="AH1601" s="3"/>
      <c r="AI1601" s="3"/>
      <c r="AJ1601" s="3"/>
      <c r="AK1601" s="3"/>
      <c r="AL1601" s="1"/>
      <c r="AM1601" s="1"/>
    </row>
    <row r="1602" spans="12:39">
      <c r="L1602" s="1"/>
      <c r="M1602" s="1"/>
      <c r="N1602" s="1"/>
      <c r="O1602" s="1"/>
      <c r="P1602" s="1"/>
      <c r="Q1602" s="1"/>
      <c r="R1602" s="3"/>
      <c r="S1602" s="3"/>
      <c r="T1602" s="3"/>
      <c r="U1602" s="3"/>
      <c r="V1602" s="3"/>
      <c r="W1602" s="3"/>
      <c r="X1602" s="3"/>
      <c r="Y1602" s="3"/>
      <c r="Z1602" s="3"/>
      <c r="AA1602" s="3"/>
      <c r="AB1602" s="3"/>
      <c r="AC1602" s="3"/>
      <c r="AD1602" s="3"/>
      <c r="AE1602" s="3"/>
      <c r="AF1602" s="3"/>
      <c r="AG1602" s="3"/>
      <c r="AH1602" s="3"/>
      <c r="AI1602" s="3"/>
      <c r="AJ1602" s="3"/>
      <c r="AK1602" s="3"/>
      <c r="AL1602" s="1"/>
      <c r="AM1602" s="1"/>
    </row>
    <row r="1603" spans="12:39">
      <c r="L1603" s="1"/>
      <c r="M1603" s="1"/>
      <c r="N1603" s="1"/>
      <c r="O1603" s="1"/>
      <c r="P1603" s="1"/>
      <c r="Q1603" s="1"/>
      <c r="R1603" s="3"/>
      <c r="S1603" s="3"/>
      <c r="T1603" s="3"/>
      <c r="U1603" s="3"/>
      <c r="V1603" s="3"/>
      <c r="W1603" s="3"/>
      <c r="X1603" s="3"/>
      <c r="Y1603" s="3"/>
      <c r="Z1603" s="3"/>
      <c r="AA1603" s="3"/>
      <c r="AB1603" s="3"/>
      <c r="AC1603" s="3"/>
      <c r="AD1603" s="3"/>
      <c r="AE1603" s="3"/>
      <c r="AF1603" s="3"/>
      <c r="AG1603" s="3"/>
      <c r="AH1603" s="3"/>
      <c r="AI1603" s="3"/>
      <c r="AJ1603" s="3"/>
      <c r="AK1603" s="3"/>
      <c r="AL1603" s="1"/>
      <c r="AM1603" s="1"/>
    </row>
    <row r="1604" spans="12:39">
      <c r="L1604" s="1"/>
      <c r="M1604" s="1"/>
      <c r="N1604" s="1"/>
      <c r="O1604" s="1"/>
      <c r="P1604" s="1"/>
      <c r="Q1604" s="1"/>
      <c r="R1604" s="3"/>
      <c r="S1604" s="3"/>
      <c r="T1604" s="3"/>
      <c r="U1604" s="3"/>
      <c r="V1604" s="3"/>
      <c r="W1604" s="3"/>
      <c r="X1604" s="3"/>
      <c r="Y1604" s="3"/>
      <c r="Z1604" s="3"/>
      <c r="AA1604" s="3"/>
      <c r="AB1604" s="3"/>
      <c r="AC1604" s="3"/>
      <c r="AD1604" s="3"/>
      <c r="AE1604" s="3"/>
      <c r="AF1604" s="3"/>
      <c r="AG1604" s="3"/>
      <c r="AH1604" s="3"/>
      <c r="AI1604" s="3"/>
      <c r="AJ1604" s="3"/>
      <c r="AK1604" s="3"/>
      <c r="AL1604" s="1"/>
      <c r="AM1604" s="1"/>
    </row>
    <row r="1605" spans="12:39">
      <c r="L1605" s="1"/>
      <c r="M1605" s="1"/>
      <c r="N1605" s="1"/>
      <c r="O1605" s="1"/>
      <c r="P1605" s="1"/>
      <c r="Q1605" s="1"/>
      <c r="R1605" s="3"/>
      <c r="S1605" s="3"/>
      <c r="T1605" s="3"/>
      <c r="U1605" s="3"/>
      <c r="V1605" s="3"/>
      <c r="W1605" s="3"/>
      <c r="X1605" s="3"/>
      <c r="Y1605" s="3"/>
      <c r="Z1605" s="3"/>
      <c r="AA1605" s="3"/>
      <c r="AB1605" s="3"/>
      <c r="AC1605" s="3"/>
      <c r="AD1605" s="3"/>
      <c r="AE1605" s="3"/>
      <c r="AF1605" s="3"/>
      <c r="AG1605" s="3"/>
      <c r="AH1605" s="3"/>
      <c r="AI1605" s="3"/>
      <c r="AJ1605" s="3"/>
      <c r="AK1605" s="3"/>
      <c r="AL1605" s="1"/>
      <c r="AM1605" s="1"/>
    </row>
    <row r="1606" spans="12:39">
      <c r="L1606" s="1"/>
      <c r="M1606" s="1"/>
      <c r="N1606" s="1"/>
      <c r="O1606" s="1"/>
      <c r="P1606" s="1"/>
      <c r="Q1606" s="1"/>
      <c r="R1606" s="3"/>
      <c r="S1606" s="3"/>
      <c r="T1606" s="3"/>
      <c r="U1606" s="3"/>
      <c r="V1606" s="3"/>
      <c r="W1606" s="3"/>
      <c r="X1606" s="3"/>
      <c r="Y1606" s="3"/>
      <c r="Z1606" s="3"/>
      <c r="AA1606" s="3"/>
      <c r="AB1606" s="3"/>
      <c r="AC1606" s="3"/>
      <c r="AD1606" s="3"/>
      <c r="AE1606" s="3"/>
      <c r="AF1606" s="3"/>
      <c r="AG1606" s="3"/>
      <c r="AH1606" s="3"/>
      <c r="AI1606" s="3"/>
      <c r="AJ1606" s="3"/>
      <c r="AK1606" s="3"/>
      <c r="AL1606" s="1"/>
      <c r="AM1606" s="1"/>
    </row>
    <row r="1607" spans="12:39">
      <c r="L1607" s="1"/>
      <c r="M1607" s="1"/>
      <c r="N1607" s="1"/>
      <c r="O1607" s="1"/>
      <c r="P1607" s="1"/>
      <c r="Q1607" s="1"/>
      <c r="R1607" s="3"/>
      <c r="S1607" s="3"/>
      <c r="T1607" s="3"/>
      <c r="U1607" s="3"/>
      <c r="V1607" s="3"/>
      <c r="W1607" s="3"/>
      <c r="X1607" s="3"/>
      <c r="Y1607" s="3"/>
      <c r="Z1607" s="3"/>
      <c r="AA1607" s="3"/>
      <c r="AB1607" s="3"/>
      <c r="AC1607" s="3"/>
      <c r="AD1607" s="3"/>
      <c r="AE1607" s="3"/>
      <c r="AF1607" s="3"/>
      <c r="AG1607" s="3"/>
      <c r="AH1607" s="3"/>
      <c r="AI1607" s="3"/>
      <c r="AJ1607" s="3"/>
      <c r="AK1607" s="3"/>
      <c r="AL1607" s="1"/>
      <c r="AM1607" s="1"/>
    </row>
    <row r="1608" spans="12:39">
      <c r="L1608" s="1"/>
      <c r="M1608" s="1"/>
      <c r="N1608" s="1"/>
      <c r="O1608" s="1"/>
      <c r="P1608" s="1"/>
      <c r="Q1608" s="1"/>
      <c r="R1608" s="3"/>
      <c r="S1608" s="3"/>
      <c r="T1608" s="3"/>
      <c r="U1608" s="3"/>
      <c r="V1608" s="3"/>
      <c r="W1608" s="3"/>
      <c r="X1608" s="3"/>
      <c r="Y1608" s="3"/>
      <c r="Z1608" s="3"/>
      <c r="AA1608" s="3"/>
      <c r="AB1608" s="3"/>
      <c r="AC1608" s="3"/>
      <c r="AD1608" s="3"/>
      <c r="AE1608" s="3"/>
      <c r="AF1608" s="3"/>
      <c r="AG1608" s="3"/>
      <c r="AH1608" s="3"/>
      <c r="AI1608" s="3"/>
      <c r="AJ1608" s="3"/>
      <c r="AK1608" s="3"/>
      <c r="AL1608" s="1"/>
      <c r="AM1608" s="1"/>
    </row>
    <row r="1609" spans="12:39">
      <c r="L1609" s="1"/>
      <c r="M1609" s="1"/>
      <c r="N1609" s="1"/>
      <c r="O1609" s="1"/>
      <c r="P1609" s="1"/>
      <c r="Q1609" s="1"/>
      <c r="R1609" s="3"/>
      <c r="S1609" s="3"/>
      <c r="T1609" s="3"/>
      <c r="U1609" s="3"/>
      <c r="V1609" s="3"/>
      <c r="W1609" s="3"/>
      <c r="X1609" s="3"/>
      <c r="Y1609" s="3"/>
      <c r="Z1609" s="3"/>
      <c r="AA1609" s="3"/>
      <c r="AB1609" s="3"/>
      <c r="AC1609" s="3"/>
      <c r="AD1609" s="3"/>
      <c r="AE1609" s="3"/>
      <c r="AF1609" s="3"/>
      <c r="AG1609" s="3"/>
      <c r="AH1609" s="3"/>
      <c r="AI1609" s="3"/>
      <c r="AJ1609" s="3"/>
      <c r="AK1609" s="3"/>
      <c r="AL1609" s="1"/>
      <c r="AM1609" s="1"/>
    </row>
    <row r="1610" spans="12:39">
      <c r="L1610" s="1"/>
      <c r="M1610" s="1"/>
      <c r="N1610" s="1"/>
      <c r="O1610" s="1"/>
      <c r="P1610" s="1"/>
      <c r="Q1610" s="1"/>
      <c r="R1610" s="3"/>
      <c r="S1610" s="3"/>
      <c r="T1610" s="3"/>
      <c r="U1610" s="3"/>
      <c r="V1610" s="3"/>
      <c r="W1610" s="3"/>
      <c r="X1610" s="3"/>
      <c r="Y1610" s="3"/>
      <c r="Z1610" s="3"/>
      <c r="AA1610" s="3"/>
      <c r="AB1610" s="3"/>
      <c r="AC1610" s="3"/>
      <c r="AD1610" s="3"/>
      <c r="AE1610" s="3"/>
      <c r="AF1610" s="3"/>
      <c r="AG1610" s="3"/>
      <c r="AH1610" s="3"/>
      <c r="AI1610" s="3"/>
      <c r="AJ1610" s="3"/>
      <c r="AK1610" s="3"/>
      <c r="AL1610" s="1"/>
      <c r="AM1610" s="1"/>
    </row>
    <row r="1611" spans="12:39">
      <c r="L1611" s="1"/>
      <c r="M1611" s="1"/>
      <c r="N1611" s="1"/>
      <c r="O1611" s="1"/>
      <c r="P1611" s="1"/>
      <c r="Q1611" s="1"/>
      <c r="R1611" s="3"/>
      <c r="S1611" s="3"/>
      <c r="T1611" s="3"/>
      <c r="U1611" s="3"/>
      <c r="V1611" s="3"/>
      <c r="W1611" s="3"/>
      <c r="X1611" s="3"/>
      <c r="Y1611" s="3"/>
      <c r="Z1611" s="3"/>
      <c r="AA1611" s="3"/>
      <c r="AB1611" s="3"/>
      <c r="AC1611" s="3"/>
      <c r="AD1611" s="3"/>
      <c r="AE1611" s="3"/>
      <c r="AF1611" s="3"/>
      <c r="AG1611" s="3"/>
      <c r="AH1611" s="3"/>
      <c r="AI1611" s="3"/>
      <c r="AJ1611" s="3"/>
      <c r="AK1611" s="3"/>
      <c r="AL1611" s="1"/>
      <c r="AM1611" s="1"/>
    </row>
    <row r="1612" spans="12:39">
      <c r="L1612" s="1"/>
      <c r="M1612" s="1"/>
      <c r="N1612" s="1"/>
      <c r="O1612" s="1"/>
      <c r="P1612" s="1"/>
      <c r="Q1612" s="1"/>
      <c r="R1612" s="3"/>
      <c r="S1612" s="3"/>
      <c r="T1612" s="3"/>
      <c r="U1612" s="3"/>
      <c r="V1612" s="3"/>
      <c r="W1612" s="3"/>
      <c r="X1612" s="3"/>
      <c r="Y1612" s="3"/>
      <c r="Z1612" s="3"/>
      <c r="AA1612" s="3"/>
      <c r="AB1612" s="3"/>
      <c r="AC1612" s="3"/>
      <c r="AD1612" s="3"/>
      <c r="AE1612" s="3"/>
      <c r="AF1612" s="3"/>
      <c r="AG1612" s="3"/>
      <c r="AH1612" s="3"/>
      <c r="AI1612" s="3"/>
      <c r="AJ1612" s="3"/>
      <c r="AK1612" s="3"/>
      <c r="AL1612" s="1"/>
      <c r="AM1612" s="1"/>
    </row>
    <row r="1613" spans="12:39">
      <c r="L1613" s="1"/>
      <c r="M1613" s="1"/>
      <c r="N1613" s="1"/>
      <c r="O1613" s="1"/>
      <c r="P1613" s="1"/>
      <c r="Q1613" s="1"/>
      <c r="R1613" s="3"/>
      <c r="S1613" s="3"/>
      <c r="T1613" s="3"/>
      <c r="U1613" s="3"/>
      <c r="V1613" s="3"/>
      <c r="W1613" s="3"/>
      <c r="X1613" s="3"/>
      <c r="Y1613" s="3"/>
      <c r="Z1613" s="3"/>
      <c r="AA1613" s="3"/>
      <c r="AB1613" s="3"/>
      <c r="AC1613" s="3"/>
      <c r="AD1613" s="3"/>
      <c r="AE1613" s="3"/>
      <c r="AF1613" s="3"/>
      <c r="AG1613" s="3"/>
      <c r="AH1613" s="3"/>
      <c r="AI1613" s="3"/>
      <c r="AJ1613" s="3"/>
      <c r="AK1613" s="3"/>
      <c r="AL1613" s="1"/>
      <c r="AM1613" s="1"/>
    </row>
    <row r="1614" spans="12:39">
      <c r="L1614" s="1"/>
      <c r="M1614" s="1"/>
      <c r="N1614" s="1"/>
      <c r="O1614" s="1"/>
      <c r="P1614" s="1"/>
      <c r="Q1614" s="1"/>
      <c r="R1614" s="3"/>
      <c r="S1614" s="3"/>
      <c r="T1614" s="3"/>
      <c r="U1614" s="3"/>
      <c r="V1614" s="3"/>
      <c r="W1614" s="3"/>
      <c r="X1614" s="3"/>
      <c r="Y1614" s="3"/>
      <c r="Z1614" s="3"/>
      <c r="AA1614" s="3"/>
      <c r="AB1614" s="3"/>
      <c r="AC1614" s="3"/>
      <c r="AD1614" s="3"/>
      <c r="AE1614" s="3"/>
      <c r="AF1614" s="3"/>
      <c r="AG1614" s="3"/>
      <c r="AH1614" s="3"/>
      <c r="AI1614" s="3"/>
      <c r="AJ1614" s="3"/>
      <c r="AK1614" s="3"/>
      <c r="AL1614" s="1"/>
      <c r="AM1614" s="1"/>
    </row>
    <row r="1615" spans="12:39">
      <c r="L1615" s="1"/>
      <c r="M1615" s="1"/>
      <c r="N1615" s="1"/>
      <c r="O1615" s="1"/>
      <c r="P1615" s="1"/>
      <c r="Q1615" s="1"/>
      <c r="R1615" s="3"/>
      <c r="S1615" s="3"/>
      <c r="T1615" s="3"/>
      <c r="U1615" s="3"/>
      <c r="V1615" s="3"/>
      <c r="W1615" s="3"/>
      <c r="X1615" s="3"/>
      <c r="Y1615" s="3"/>
      <c r="Z1615" s="3"/>
      <c r="AA1615" s="3"/>
      <c r="AB1615" s="3"/>
      <c r="AC1615" s="3"/>
      <c r="AD1615" s="3"/>
      <c r="AE1615" s="3"/>
      <c r="AF1615" s="3"/>
      <c r="AG1615" s="3"/>
      <c r="AH1615" s="3"/>
      <c r="AI1615" s="3"/>
      <c r="AJ1615" s="3"/>
      <c r="AK1615" s="3"/>
      <c r="AL1615" s="1"/>
      <c r="AM1615" s="1"/>
    </row>
    <row r="1616" spans="12:39">
      <c r="L1616" s="1"/>
      <c r="M1616" s="1"/>
      <c r="N1616" s="1"/>
      <c r="O1616" s="1"/>
      <c r="P1616" s="1"/>
      <c r="Q1616" s="1"/>
      <c r="R1616" s="3"/>
      <c r="S1616" s="3"/>
      <c r="T1616" s="3"/>
      <c r="U1616" s="3"/>
      <c r="V1616" s="3"/>
      <c r="W1616" s="3"/>
      <c r="X1616" s="3"/>
      <c r="Y1616" s="3"/>
      <c r="Z1616" s="3"/>
      <c r="AA1616" s="3"/>
      <c r="AB1616" s="3"/>
      <c r="AC1616" s="3"/>
      <c r="AD1616" s="3"/>
      <c r="AE1616" s="3"/>
      <c r="AF1616" s="3"/>
      <c r="AG1616" s="3"/>
      <c r="AH1616" s="3"/>
      <c r="AI1616" s="3"/>
      <c r="AJ1616" s="3"/>
      <c r="AK1616" s="3"/>
      <c r="AL1616" s="1"/>
      <c r="AM1616" s="1"/>
    </row>
    <row r="1617" spans="12:39">
      <c r="L1617" s="1"/>
      <c r="M1617" s="1"/>
      <c r="N1617" s="1"/>
      <c r="O1617" s="1"/>
      <c r="P1617" s="1"/>
      <c r="Q1617" s="1"/>
      <c r="R1617" s="3"/>
      <c r="S1617" s="3"/>
      <c r="T1617" s="3"/>
      <c r="U1617" s="3"/>
      <c r="V1617" s="3"/>
      <c r="W1617" s="3"/>
      <c r="X1617" s="3"/>
      <c r="Y1617" s="3"/>
      <c r="Z1617" s="3"/>
      <c r="AA1617" s="3"/>
      <c r="AB1617" s="3"/>
      <c r="AC1617" s="3"/>
      <c r="AD1617" s="3"/>
      <c r="AE1617" s="3"/>
      <c r="AF1617" s="3"/>
      <c r="AG1617" s="3"/>
      <c r="AH1617" s="3"/>
      <c r="AI1617" s="3"/>
      <c r="AJ1617" s="3"/>
      <c r="AK1617" s="3"/>
      <c r="AL1617" s="1"/>
      <c r="AM1617" s="1"/>
    </row>
    <row r="1618" spans="12:39">
      <c r="L1618" s="1"/>
      <c r="M1618" s="1"/>
      <c r="N1618" s="1"/>
      <c r="O1618" s="1"/>
      <c r="P1618" s="1"/>
      <c r="Q1618" s="1"/>
      <c r="R1618" s="3"/>
      <c r="S1618" s="3"/>
      <c r="T1618" s="3"/>
      <c r="U1618" s="3"/>
      <c r="V1618" s="3"/>
      <c r="W1618" s="3"/>
      <c r="X1618" s="3"/>
      <c r="Y1618" s="3"/>
      <c r="Z1618" s="3"/>
      <c r="AA1618" s="3"/>
      <c r="AB1618" s="3"/>
      <c r="AC1618" s="3"/>
      <c r="AD1618" s="3"/>
      <c r="AE1618" s="3"/>
      <c r="AF1618" s="3"/>
      <c r="AG1618" s="3"/>
      <c r="AH1618" s="3"/>
      <c r="AI1618" s="3"/>
      <c r="AJ1618" s="3"/>
      <c r="AK1618" s="3"/>
      <c r="AL1618" s="1"/>
      <c r="AM1618" s="1"/>
    </row>
    <row r="1619" spans="12:39">
      <c r="L1619" s="1"/>
      <c r="M1619" s="1"/>
      <c r="N1619" s="1"/>
      <c r="O1619" s="1"/>
      <c r="P1619" s="1"/>
      <c r="Q1619" s="1"/>
      <c r="R1619" s="3"/>
      <c r="S1619" s="3"/>
      <c r="T1619" s="3"/>
      <c r="U1619" s="3"/>
      <c r="V1619" s="3"/>
      <c r="W1619" s="3"/>
      <c r="X1619" s="3"/>
      <c r="Y1619" s="3"/>
      <c r="Z1619" s="3"/>
      <c r="AA1619" s="3"/>
      <c r="AB1619" s="3"/>
      <c r="AC1619" s="3"/>
      <c r="AD1619" s="3"/>
      <c r="AE1619" s="3"/>
      <c r="AF1619" s="3"/>
      <c r="AG1619" s="3"/>
      <c r="AH1619" s="3"/>
      <c r="AI1619" s="3"/>
      <c r="AJ1619" s="3"/>
      <c r="AK1619" s="3"/>
      <c r="AL1619" s="1"/>
      <c r="AM1619" s="1"/>
    </row>
    <row r="1620" spans="12:39">
      <c r="L1620" s="1"/>
      <c r="M1620" s="1"/>
      <c r="N1620" s="1"/>
      <c r="O1620" s="1"/>
      <c r="P1620" s="1"/>
      <c r="Q1620" s="1"/>
      <c r="R1620" s="3"/>
      <c r="S1620" s="3"/>
      <c r="T1620" s="3"/>
      <c r="U1620" s="3"/>
      <c r="V1620" s="3"/>
      <c r="W1620" s="3"/>
      <c r="X1620" s="3"/>
      <c r="Y1620" s="3"/>
      <c r="Z1620" s="3"/>
      <c r="AA1620" s="3"/>
      <c r="AB1620" s="3"/>
      <c r="AC1620" s="3"/>
      <c r="AD1620" s="3"/>
      <c r="AE1620" s="3"/>
      <c r="AF1620" s="3"/>
      <c r="AG1620" s="3"/>
      <c r="AH1620" s="3"/>
      <c r="AI1620" s="3"/>
      <c r="AJ1620" s="3"/>
      <c r="AK1620" s="3"/>
      <c r="AL1620" s="1"/>
      <c r="AM1620" s="1"/>
    </row>
    <row r="1621" spans="12:39">
      <c r="L1621" s="1"/>
      <c r="M1621" s="1"/>
      <c r="N1621" s="1"/>
      <c r="O1621" s="1"/>
      <c r="P1621" s="1"/>
      <c r="Q1621" s="1"/>
      <c r="R1621" s="3"/>
      <c r="S1621" s="3"/>
      <c r="T1621" s="3"/>
      <c r="U1621" s="3"/>
      <c r="V1621" s="3"/>
      <c r="W1621" s="3"/>
      <c r="X1621" s="3"/>
      <c r="Y1621" s="3"/>
      <c r="Z1621" s="3"/>
      <c r="AA1621" s="3"/>
      <c r="AB1621" s="3"/>
      <c r="AC1621" s="3"/>
      <c r="AD1621" s="3"/>
      <c r="AE1621" s="3"/>
      <c r="AF1621" s="3"/>
      <c r="AG1621" s="3"/>
      <c r="AH1621" s="3"/>
      <c r="AI1621" s="3"/>
      <c r="AJ1621" s="3"/>
      <c r="AK1621" s="3"/>
      <c r="AL1621" s="1"/>
      <c r="AM1621" s="1"/>
    </row>
    <row r="1622" spans="12:39">
      <c r="L1622" s="1"/>
      <c r="M1622" s="1"/>
      <c r="N1622" s="1"/>
      <c r="O1622" s="1"/>
      <c r="P1622" s="1"/>
      <c r="Q1622" s="1"/>
      <c r="R1622" s="3"/>
      <c r="S1622" s="3"/>
      <c r="T1622" s="3"/>
      <c r="U1622" s="3"/>
      <c r="V1622" s="3"/>
      <c r="W1622" s="3"/>
      <c r="X1622" s="3"/>
      <c r="Y1622" s="3"/>
      <c r="Z1622" s="3"/>
      <c r="AA1622" s="3"/>
      <c r="AB1622" s="3"/>
      <c r="AC1622" s="3"/>
      <c r="AD1622" s="3"/>
      <c r="AE1622" s="3"/>
      <c r="AF1622" s="3"/>
      <c r="AG1622" s="3"/>
      <c r="AH1622" s="3"/>
      <c r="AI1622" s="3"/>
      <c r="AJ1622" s="3"/>
      <c r="AK1622" s="3"/>
      <c r="AL1622" s="1"/>
      <c r="AM1622" s="1"/>
    </row>
    <row r="1623" spans="12:39">
      <c r="L1623" s="1"/>
      <c r="M1623" s="1"/>
      <c r="N1623" s="1"/>
      <c r="O1623" s="1"/>
      <c r="P1623" s="1"/>
      <c r="Q1623" s="1"/>
      <c r="R1623" s="3"/>
      <c r="S1623" s="3"/>
      <c r="T1623" s="3"/>
      <c r="U1623" s="3"/>
      <c r="V1623" s="3"/>
      <c r="W1623" s="3"/>
      <c r="X1623" s="3"/>
      <c r="Y1623" s="3"/>
      <c r="Z1623" s="3"/>
      <c r="AA1623" s="3"/>
      <c r="AB1623" s="3"/>
      <c r="AC1623" s="3"/>
      <c r="AD1623" s="3"/>
      <c r="AE1623" s="3"/>
      <c r="AF1623" s="3"/>
      <c r="AG1623" s="3"/>
      <c r="AH1623" s="3"/>
      <c r="AI1623" s="3"/>
      <c r="AJ1623" s="3"/>
      <c r="AK1623" s="3"/>
      <c r="AL1623" s="1"/>
      <c r="AM1623" s="1"/>
    </row>
    <row r="1624" spans="12:39">
      <c r="L1624" s="1"/>
      <c r="M1624" s="1"/>
      <c r="N1624" s="1"/>
      <c r="O1624" s="1"/>
      <c r="P1624" s="1"/>
      <c r="Q1624" s="1"/>
      <c r="R1624" s="3"/>
      <c r="S1624" s="3"/>
      <c r="T1624" s="3"/>
      <c r="U1624" s="3"/>
      <c r="V1624" s="3"/>
      <c r="W1624" s="3"/>
      <c r="X1624" s="3"/>
      <c r="Y1624" s="3"/>
      <c r="Z1624" s="3"/>
      <c r="AA1624" s="3"/>
      <c r="AB1624" s="3"/>
      <c r="AC1624" s="3"/>
      <c r="AD1624" s="3"/>
      <c r="AE1624" s="3"/>
      <c r="AF1624" s="3"/>
      <c r="AG1624" s="3"/>
      <c r="AH1624" s="3"/>
      <c r="AI1624" s="3"/>
      <c r="AJ1624" s="3"/>
      <c r="AK1624" s="3"/>
      <c r="AL1624" s="1"/>
      <c r="AM1624" s="1"/>
    </row>
    <row r="1625" spans="12:39">
      <c r="L1625" s="1"/>
      <c r="M1625" s="1"/>
      <c r="N1625" s="1"/>
      <c r="O1625" s="1"/>
      <c r="P1625" s="1"/>
      <c r="Q1625" s="1"/>
      <c r="R1625" s="3"/>
      <c r="S1625" s="3"/>
      <c r="T1625" s="3"/>
      <c r="U1625" s="3"/>
      <c r="V1625" s="3"/>
      <c r="W1625" s="3"/>
      <c r="X1625" s="3"/>
      <c r="Y1625" s="3"/>
      <c r="Z1625" s="3"/>
      <c r="AA1625" s="3"/>
      <c r="AB1625" s="3"/>
      <c r="AC1625" s="3"/>
      <c r="AD1625" s="3"/>
      <c r="AE1625" s="3"/>
      <c r="AF1625" s="3"/>
      <c r="AG1625" s="3"/>
      <c r="AH1625" s="3"/>
      <c r="AI1625" s="3"/>
      <c r="AJ1625" s="3"/>
      <c r="AK1625" s="3"/>
      <c r="AL1625" s="1"/>
      <c r="AM1625" s="1"/>
    </row>
    <row r="1626" spans="12:39">
      <c r="L1626" s="1"/>
      <c r="M1626" s="1"/>
      <c r="N1626" s="1"/>
      <c r="O1626" s="1"/>
      <c r="P1626" s="1"/>
      <c r="Q1626" s="1"/>
      <c r="R1626" s="3"/>
      <c r="S1626" s="3"/>
      <c r="T1626" s="3"/>
      <c r="U1626" s="3"/>
      <c r="V1626" s="3"/>
      <c r="W1626" s="3"/>
      <c r="X1626" s="3"/>
      <c r="Y1626" s="3"/>
      <c r="Z1626" s="3"/>
      <c r="AA1626" s="3"/>
      <c r="AB1626" s="3"/>
      <c r="AC1626" s="3"/>
      <c r="AD1626" s="3"/>
      <c r="AE1626" s="3"/>
      <c r="AF1626" s="3"/>
      <c r="AG1626" s="3"/>
      <c r="AH1626" s="3"/>
      <c r="AI1626" s="3"/>
      <c r="AJ1626" s="3"/>
      <c r="AK1626" s="3"/>
      <c r="AL1626" s="1"/>
      <c r="AM1626" s="1"/>
    </row>
    <row r="1627" spans="12:39">
      <c r="L1627" s="1"/>
      <c r="M1627" s="1"/>
      <c r="N1627" s="1"/>
      <c r="O1627" s="1"/>
      <c r="P1627" s="1"/>
      <c r="Q1627" s="1"/>
      <c r="R1627" s="3"/>
      <c r="S1627" s="3"/>
      <c r="T1627" s="3"/>
      <c r="U1627" s="3"/>
      <c r="V1627" s="3"/>
      <c r="W1627" s="3"/>
      <c r="X1627" s="3"/>
      <c r="Y1627" s="3"/>
      <c r="Z1627" s="3"/>
      <c r="AA1627" s="3"/>
      <c r="AB1627" s="3"/>
      <c r="AC1627" s="3"/>
      <c r="AD1627" s="3"/>
      <c r="AE1627" s="3"/>
      <c r="AF1627" s="3"/>
      <c r="AG1627" s="3"/>
      <c r="AH1627" s="3"/>
      <c r="AI1627" s="3"/>
      <c r="AJ1627" s="3"/>
      <c r="AK1627" s="3"/>
      <c r="AL1627" s="1"/>
      <c r="AM1627" s="1"/>
    </row>
    <row r="1628" spans="12:39">
      <c r="L1628" s="1"/>
      <c r="M1628" s="1"/>
      <c r="N1628" s="1"/>
      <c r="O1628" s="1"/>
      <c r="P1628" s="1"/>
      <c r="Q1628" s="1"/>
      <c r="R1628" s="3"/>
      <c r="S1628" s="3"/>
      <c r="T1628" s="3"/>
      <c r="U1628" s="3"/>
      <c r="V1628" s="3"/>
      <c r="W1628" s="3"/>
      <c r="X1628" s="3"/>
      <c r="Y1628" s="3"/>
      <c r="Z1628" s="3"/>
      <c r="AA1628" s="3"/>
      <c r="AB1628" s="3"/>
      <c r="AC1628" s="3"/>
      <c r="AD1628" s="3"/>
      <c r="AE1628" s="3"/>
      <c r="AF1628" s="3"/>
      <c r="AG1628" s="3"/>
      <c r="AH1628" s="3"/>
      <c r="AI1628" s="3"/>
      <c r="AJ1628" s="3"/>
      <c r="AK1628" s="3"/>
      <c r="AL1628" s="1"/>
      <c r="AM1628" s="1"/>
    </row>
    <row r="1629" spans="12:39">
      <c r="L1629" s="1"/>
      <c r="M1629" s="1"/>
      <c r="N1629" s="1"/>
      <c r="O1629" s="1"/>
      <c r="P1629" s="1"/>
      <c r="Q1629" s="1"/>
      <c r="R1629" s="3"/>
      <c r="S1629" s="3"/>
      <c r="T1629" s="3"/>
      <c r="U1629" s="3"/>
      <c r="V1629" s="3"/>
      <c r="W1629" s="3"/>
      <c r="X1629" s="3"/>
      <c r="Y1629" s="3"/>
      <c r="Z1629" s="3"/>
      <c r="AA1629" s="3"/>
      <c r="AB1629" s="3"/>
      <c r="AC1629" s="3"/>
      <c r="AD1629" s="3"/>
      <c r="AE1629" s="3"/>
      <c r="AF1629" s="3"/>
      <c r="AG1629" s="3"/>
      <c r="AH1629" s="3"/>
      <c r="AI1629" s="3"/>
      <c r="AJ1629" s="3"/>
      <c r="AK1629" s="3"/>
      <c r="AL1629" s="1"/>
      <c r="AM1629" s="1"/>
    </row>
    <row r="1630" spans="12:39">
      <c r="L1630" s="1"/>
      <c r="M1630" s="1"/>
      <c r="N1630" s="1"/>
      <c r="O1630" s="1"/>
      <c r="P1630" s="1"/>
      <c r="Q1630" s="1"/>
      <c r="R1630" s="3"/>
      <c r="S1630" s="3"/>
      <c r="T1630" s="3"/>
      <c r="U1630" s="3"/>
      <c r="V1630" s="3"/>
      <c r="W1630" s="3"/>
      <c r="X1630" s="3"/>
      <c r="Y1630" s="3"/>
      <c r="Z1630" s="3"/>
      <c r="AA1630" s="3"/>
      <c r="AB1630" s="3"/>
      <c r="AC1630" s="3"/>
      <c r="AD1630" s="3"/>
      <c r="AE1630" s="3"/>
      <c r="AF1630" s="3"/>
      <c r="AG1630" s="3"/>
      <c r="AH1630" s="3"/>
      <c r="AI1630" s="3"/>
      <c r="AJ1630" s="3"/>
      <c r="AK1630" s="3"/>
      <c r="AL1630" s="1"/>
      <c r="AM1630" s="1"/>
    </row>
    <row r="1631" spans="12:39">
      <c r="L1631" s="1"/>
      <c r="M1631" s="1"/>
      <c r="N1631" s="1"/>
      <c r="O1631" s="1"/>
      <c r="P1631" s="1"/>
      <c r="Q1631" s="1"/>
      <c r="R1631" s="3"/>
      <c r="S1631" s="3"/>
      <c r="T1631" s="3"/>
      <c r="U1631" s="3"/>
      <c r="V1631" s="3"/>
      <c r="W1631" s="3"/>
      <c r="X1631" s="3"/>
      <c r="Y1631" s="3"/>
      <c r="Z1631" s="3"/>
      <c r="AA1631" s="3"/>
      <c r="AB1631" s="3"/>
      <c r="AC1631" s="3"/>
      <c r="AD1631" s="3"/>
      <c r="AE1631" s="3"/>
      <c r="AF1631" s="3"/>
      <c r="AG1631" s="3"/>
      <c r="AH1631" s="3"/>
      <c r="AI1631" s="3"/>
      <c r="AJ1631" s="3"/>
      <c r="AK1631" s="3"/>
      <c r="AL1631" s="1"/>
      <c r="AM1631" s="1"/>
    </row>
    <row r="1632" spans="12:39">
      <c r="L1632" s="1"/>
      <c r="M1632" s="1"/>
      <c r="N1632" s="1"/>
      <c r="O1632" s="1"/>
      <c r="P1632" s="1"/>
      <c r="Q1632" s="1"/>
      <c r="R1632" s="3"/>
      <c r="S1632" s="3"/>
      <c r="T1632" s="3"/>
      <c r="U1632" s="3"/>
      <c r="V1632" s="3"/>
      <c r="W1632" s="3"/>
      <c r="X1632" s="3"/>
      <c r="Y1632" s="3"/>
      <c r="Z1632" s="3"/>
      <c r="AA1632" s="3"/>
      <c r="AB1632" s="3"/>
      <c r="AC1632" s="3"/>
      <c r="AD1632" s="3"/>
      <c r="AE1632" s="3"/>
      <c r="AF1632" s="3"/>
      <c r="AG1632" s="3"/>
      <c r="AH1632" s="3"/>
      <c r="AI1632" s="3"/>
      <c r="AJ1632" s="3"/>
      <c r="AK1632" s="3"/>
      <c r="AL1632" s="1"/>
      <c r="AM1632" s="1"/>
    </row>
    <row r="1633" spans="12:39">
      <c r="L1633" s="1"/>
      <c r="M1633" s="1"/>
      <c r="N1633" s="1"/>
      <c r="O1633" s="1"/>
      <c r="P1633" s="1"/>
      <c r="Q1633" s="1"/>
      <c r="R1633" s="3"/>
      <c r="S1633" s="3"/>
      <c r="T1633" s="3"/>
      <c r="U1633" s="3"/>
      <c r="V1633" s="3"/>
      <c r="W1633" s="3"/>
      <c r="X1633" s="3"/>
      <c r="Y1633" s="3"/>
      <c r="Z1633" s="3"/>
      <c r="AA1633" s="3"/>
      <c r="AB1633" s="3"/>
      <c r="AC1633" s="3"/>
      <c r="AD1633" s="3"/>
      <c r="AE1633" s="3"/>
      <c r="AF1633" s="3"/>
      <c r="AG1633" s="3"/>
      <c r="AH1633" s="3"/>
      <c r="AI1633" s="3"/>
      <c r="AJ1633" s="3"/>
      <c r="AK1633" s="3"/>
      <c r="AL1633" s="1"/>
      <c r="AM1633" s="1"/>
    </row>
    <row r="1634" spans="12:39">
      <c r="L1634" s="1"/>
      <c r="M1634" s="1"/>
      <c r="N1634" s="1"/>
      <c r="O1634" s="1"/>
      <c r="P1634" s="1"/>
      <c r="Q1634" s="1"/>
      <c r="R1634" s="3"/>
      <c r="S1634" s="3"/>
      <c r="T1634" s="3"/>
      <c r="U1634" s="3"/>
      <c r="V1634" s="3"/>
      <c r="W1634" s="3"/>
      <c r="X1634" s="3"/>
      <c r="Y1634" s="3"/>
      <c r="Z1634" s="3"/>
      <c r="AA1634" s="3"/>
      <c r="AB1634" s="3"/>
      <c r="AC1634" s="3"/>
      <c r="AD1634" s="3"/>
      <c r="AE1634" s="3"/>
      <c r="AF1634" s="3"/>
      <c r="AG1634" s="3"/>
      <c r="AH1634" s="3"/>
      <c r="AI1634" s="3"/>
      <c r="AJ1634" s="3"/>
      <c r="AK1634" s="3"/>
      <c r="AL1634" s="1"/>
      <c r="AM1634" s="1"/>
    </row>
    <row r="1635" spans="12:39">
      <c r="L1635" s="1"/>
      <c r="M1635" s="1"/>
      <c r="N1635" s="1"/>
      <c r="O1635" s="1"/>
      <c r="P1635" s="1"/>
      <c r="Q1635" s="1"/>
      <c r="R1635" s="3"/>
      <c r="S1635" s="3"/>
      <c r="T1635" s="3"/>
      <c r="U1635" s="3"/>
      <c r="V1635" s="3"/>
      <c r="W1635" s="3"/>
      <c r="X1635" s="3"/>
      <c r="Y1635" s="3"/>
      <c r="Z1635" s="3"/>
      <c r="AA1635" s="3"/>
      <c r="AB1635" s="3"/>
      <c r="AC1635" s="3"/>
      <c r="AD1635" s="3"/>
      <c r="AE1635" s="3"/>
      <c r="AF1635" s="3"/>
      <c r="AG1635" s="3"/>
      <c r="AH1635" s="3"/>
      <c r="AI1635" s="3"/>
      <c r="AJ1635" s="3"/>
      <c r="AK1635" s="3"/>
      <c r="AL1635" s="1"/>
      <c r="AM1635" s="1"/>
    </row>
    <row r="1636" spans="12:39">
      <c r="L1636" s="1"/>
      <c r="M1636" s="1"/>
      <c r="N1636" s="1"/>
      <c r="O1636" s="1"/>
      <c r="P1636" s="1"/>
      <c r="Q1636" s="1"/>
      <c r="R1636" s="3"/>
      <c r="S1636" s="3"/>
      <c r="T1636" s="3"/>
      <c r="U1636" s="3"/>
      <c r="V1636" s="3"/>
      <c r="W1636" s="3"/>
      <c r="X1636" s="3"/>
      <c r="Y1636" s="3"/>
      <c r="Z1636" s="3"/>
      <c r="AA1636" s="3"/>
      <c r="AB1636" s="3"/>
      <c r="AC1636" s="3"/>
      <c r="AD1636" s="3"/>
      <c r="AE1636" s="3"/>
      <c r="AF1636" s="3"/>
      <c r="AG1636" s="3"/>
      <c r="AH1636" s="3"/>
      <c r="AI1636" s="3"/>
      <c r="AJ1636" s="3"/>
      <c r="AK1636" s="3"/>
      <c r="AL1636" s="1"/>
      <c r="AM1636" s="1"/>
    </row>
    <row r="1637" spans="12:39">
      <c r="L1637" s="1"/>
      <c r="M1637" s="1"/>
      <c r="N1637" s="1"/>
      <c r="O1637" s="1"/>
      <c r="P1637" s="1"/>
      <c r="Q1637" s="1"/>
      <c r="R1637" s="3"/>
      <c r="S1637" s="3"/>
      <c r="T1637" s="3"/>
      <c r="U1637" s="3"/>
      <c r="V1637" s="3"/>
      <c r="W1637" s="3"/>
      <c r="X1637" s="3"/>
      <c r="Y1637" s="3"/>
      <c r="Z1637" s="3"/>
      <c r="AA1637" s="3"/>
      <c r="AB1637" s="3"/>
      <c r="AC1637" s="3"/>
      <c r="AD1637" s="3"/>
      <c r="AE1637" s="3"/>
      <c r="AF1637" s="3"/>
      <c r="AG1637" s="3"/>
      <c r="AH1637" s="3"/>
      <c r="AI1637" s="3"/>
      <c r="AJ1637" s="3"/>
      <c r="AK1637" s="3"/>
      <c r="AL1637" s="1"/>
      <c r="AM1637" s="1"/>
    </row>
    <row r="1638" spans="12:39">
      <c r="L1638" s="1"/>
      <c r="M1638" s="1"/>
      <c r="N1638" s="1"/>
      <c r="O1638" s="1"/>
      <c r="P1638" s="1"/>
      <c r="Q1638" s="1"/>
      <c r="R1638" s="3"/>
      <c r="S1638" s="3"/>
      <c r="T1638" s="3"/>
      <c r="U1638" s="3"/>
      <c r="V1638" s="3"/>
      <c r="W1638" s="3"/>
      <c r="X1638" s="3"/>
      <c r="Y1638" s="3"/>
      <c r="Z1638" s="3"/>
      <c r="AA1638" s="3"/>
      <c r="AB1638" s="3"/>
      <c r="AC1638" s="3"/>
      <c r="AD1638" s="3"/>
      <c r="AE1638" s="3"/>
      <c r="AF1638" s="3"/>
      <c r="AG1638" s="3"/>
      <c r="AH1638" s="3"/>
      <c r="AI1638" s="3"/>
      <c r="AJ1638" s="3"/>
      <c r="AK1638" s="3"/>
      <c r="AL1638" s="1"/>
      <c r="AM1638" s="1"/>
    </row>
    <row r="1639" spans="12:39">
      <c r="L1639" s="1"/>
      <c r="M1639" s="1"/>
      <c r="N1639" s="1"/>
      <c r="O1639" s="1"/>
      <c r="P1639" s="1"/>
      <c r="Q1639" s="1"/>
      <c r="R1639" s="3"/>
      <c r="S1639" s="3"/>
      <c r="T1639" s="3"/>
      <c r="U1639" s="3"/>
      <c r="V1639" s="3"/>
      <c r="W1639" s="3"/>
      <c r="X1639" s="3"/>
      <c r="Y1639" s="3"/>
      <c r="Z1639" s="3"/>
      <c r="AA1639" s="3"/>
      <c r="AB1639" s="3"/>
      <c r="AC1639" s="3"/>
      <c r="AD1639" s="3"/>
      <c r="AE1639" s="3"/>
      <c r="AF1639" s="3"/>
      <c r="AG1639" s="3"/>
      <c r="AH1639" s="3"/>
      <c r="AI1639" s="3"/>
      <c r="AJ1639" s="3"/>
      <c r="AK1639" s="3"/>
      <c r="AL1639" s="1"/>
      <c r="AM1639" s="1"/>
    </row>
    <row r="1640" spans="12:39">
      <c r="L1640" s="1"/>
      <c r="M1640" s="1"/>
      <c r="N1640" s="1"/>
      <c r="O1640" s="1"/>
      <c r="P1640" s="1"/>
      <c r="Q1640" s="1"/>
      <c r="R1640" s="3"/>
      <c r="S1640" s="3"/>
      <c r="T1640" s="3"/>
      <c r="U1640" s="3"/>
      <c r="V1640" s="3"/>
      <c r="W1640" s="3"/>
      <c r="X1640" s="3"/>
      <c r="Y1640" s="3"/>
      <c r="Z1640" s="3"/>
      <c r="AA1640" s="3"/>
      <c r="AB1640" s="3"/>
      <c r="AC1640" s="3"/>
      <c r="AD1640" s="3"/>
      <c r="AE1640" s="3"/>
      <c r="AF1640" s="3"/>
      <c r="AG1640" s="3"/>
      <c r="AH1640" s="3"/>
      <c r="AI1640" s="3"/>
      <c r="AJ1640" s="3"/>
      <c r="AK1640" s="3"/>
      <c r="AL1640" s="1"/>
      <c r="AM1640" s="1"/>
    </row>
    <row r="1641" spans="12:39">
      <c r="L1641" s="1"/>
      <c r="M1641" s="1"/>
      <c r="N1641" s="1"/>
      <c r="O1641" s="1"/>
      <c r="P1641" s="1"/>
      <c r="Q1641" s="1"/>
      <c r="R1641" s="3"/>
      <c r="S1641" s="3"/>
      <c r="T1641" s="3"/>
      <c r="U1641" s="3"/>
      <c r="V1641" s="3"/>
      <c r="W1641" s="3"/>
      <c r="X1641" s="3"/>
      <c r="Y1641" s="3"/>
      <c r="Z1641" s="3"/>
      <c r="AA1641" s="3"/>
      <c r="AB1641" s="3"/>
      <c r="AC1641" s="3"/>
      <c r="AD1641" s="3"/>
      <c r="AE1641" s="3"/>
      <c r="AF1641" s="3"/>
      <c r="AG1641" s="3"/>
      <c r="AH1641" s="3"/>
      <c r="AI1641" s="3"/>
      <c r="AJ1641" s="3"/>
      <c r="AK1641" s="3"/>
      <c r="AL1641" s="1"/>
      <c r="AM1641" s="1"/>
    </row>
    <row r="1642" spans="12:39">
      <c r="L1642" s="1"/>
      <c r="M1642" s="1"/>
      <c r="N1642" s="1"/>
      <c r="O1642" s="1"/>
      <c r="P1642" s="1"/>
      <c r="Q1642" s="1"/>
      <c r="R1642" s="3"/>
      <c r="S1642" s="3"/>
      <c r="T1642" s="3"/>
      <c r="U1642" s="3"/>
      <c r="V1642" s="3"/>
      <c r="W1642" s="3"/>
      <c r="X1642" s="3"/>
      <c r="Y1642" s="3"/>
      <c r="Z1642" s="3"/>
      <c r="AA1642" s="3"/>
      <c r="AB1642" s="3"/>
      <c r="AC1642" s="3"/>
      <c r="AD1642" s="3"/>
      <c r="AE1642" s="3"/>
      <c r="AF1642" s="3"/>
      <c r="AG1642" s="3"/>
      <c r="AH1642" s="3"/>
      <c r="AI1642" s="3"/>
      <c r="AJ1642" s="3"/>
      <c r="AK1642" s="3"/>
      <c r="AL1642" s="1"/>
      <c r="AM1642" s="1"/>
    </row>
    <row r="1643" spans="12:39">
      <c r="L1643" s="1"/>
      <c r="M1643" s="1"/>
      <c r="N1643" s="1"/>
      <c r="O1643" s="1"/>
      <c r="P1643" s="1"/>
      <c r="Q1643" s="1"/>
      <c r="R1643" s="3"/>
      <c r="S1643" s="3"/>
      <c r="T1643" s="3"/>
      <c r="U1643" s="3"/>
      <c r="V1643" s="3"/>
      <c r="W1643" s="3"/>
      <c r="X1643" s="3"/>
      <c r="Y1643" s="3"/>
      <c r="Z1643" s="3"/>
      <c r="AA1643" s="3"/>
      <c r="AB1643" s="3"/>
      <c r="AC1643" s="3"/>
      <c r="AD1643" s="3"/>
      <c r="AE1643" s="3"/>
      <c r="AF1643" s="3"/>
      <c r="AG1643" s="3"/>
      <c r="AH1643" s="3"/>
      <c r="AI1643" s="3"/>
      <c r="AJ1643" s="3"/>
      <c r="AK1643" s="3"/>
      <c r="AL1643" s="1"/>
      <c r="AM1643" s="1"/>
    </row>
    <row r="1644" spans="12:39">
      <c r="L1644" s="1"/>
      <c r="M1644" s="1"/>
      <c r="N1644" s="1"/>
      <c r="O1644" s="1"/>
      <c r="P1644" s="1"/>
      <c r="Q1644" s="1"/>
      <c r="R1644" s="3"/>
      <c r="S1644" s="3"/>
      <c r="T1644" s="3"/>
      <c r="U1644" s="3"/>
      <c r="V1644" s="3"/>
      <c r="W1644" s="3"/>
      <c r="X1644" s="3"/>
      <c r="Y1644" s="3"/>
      <c r="Z1644" s="3"/>
      <c r="AA1644" s="3"/>
      <c r="AB1644" s="3"/>
      <c r="AC1644" s="3"/>
      <c r="AD1644" s="3"/>
      <c r="AE1644" s="3"/>
      <c r="AF1644" s="3"/>
      <c r="AG1644" s="3"/>
      <c r="AH1644" s="3"/>
      <c r="AI1644" s="3"/>
      <c r="AJ1644" s="3"/>
      <c r="AK1644" s="3"/>
      <c r="AL1644" s="1"/>
      <c r="AM1644" s="1"/>
    </row>
    <row r="1645" spans="12:39">
      <c r="L1645" s="1"/>
      <c r="M1645" s="1"/>
      <c r="N1645" s="1"/>
      <c r="O1645" s="1"/>
      <c r="P1645" s="1"/>
      <c r="Q1645" s="1"/>
      <c r="R1645" s="3"/>
      <c r="S1645" s="3"/>
      <c r="T1645" s="3"/>
      <c r="U1645" s="3"/>
      <c r="V1645" s="3"/>
      <c r="W1645" s="3"/>
      <c r="X1645" s="3"/>
      <c r="Y1645" s="3"/>
      <c r="Z1645" s="3"/>
      <c r="AA1645" s="3"/>
      <c r="AB1645" s="3"/>
      <c r="AC1645" s="3"/>
      <c r="AD1645" s="3"/>
      <c r="AE1645" s="3"/>
      <c r="AF1645" s="3"/>
      <c r="AG1645" s="3"/>
      <c r="AH1645" s="3"/>
      <c r="AI1645" s="3"/>
      <c r="AJ1645" s="3"/>
      <c r="AK1645" s="3"/>
      <c r="AL1645" s="1"/>
      <c r="AM1645" s="1"/>
    </row>
    <row r="1646" spans="12:39">
      <c r="L1646" s="1"/>
      <c r="M1646" s="1"/>
      <c r="N1646" s="1"/>
      <c r="O1646" s="1"/>
      <c r="P1646" s="1"/>
      <c r="Q1646" s="1"/>
      <c r="R1646" s="3"/>
      <c r="S1646" s="3"/>
      <c r="T1646" s="3"/>
      <c r="U1646" s="3"/>
      <c r="V1646" s="3"/>
      <c r="W1646" s="3"/>
      <c r="X1646" s="3"/>
      <c r="Y1646" s="3"/>
      <c r="Z1646" s="3"/>
      <c r="AA1646" s="3"/>
      <c r="AB1646" s="3"/>
      <c r="AC1646" s="3"/>
      <c r="AD1646" s="3"/>
      <c r="AE1646" s="3"/>
      <c r="AF1646" s="3"/>
      <c r="AG1646" s="3"/>
      <c r="AH1646" s="3"/>
      <c r="AI1646" s="3"/>
      <c r="AJ1646" s="3"/>
      <c r="AK1646" s="3"/>
      <c r="AL1646" s="1"/>
      <c r="AM1646" s="1"/>
    </row>
    <row r="1647" spans="12:39">
      <c r="L1647" s="1"/>
      <c r="M1647" s="1"/>
      <c r="N1647" s="1"/>
      <c r="O1647" s="1"/>
      <c r="P1647" s="1"/>
      <c r="Q1647" s="1"/>
      <c r="R1647" s="3"/>
      <c r="S1647" s="3"/>
      <c r="T1647" s="3"/>
      <c r="U1647" s="3"/>
      <c r="V1647" s="3"/>
      <c r="W1647" s="3"/>
      <c r="X1647" s="3"/>
      <c r="Y1647" s="3"/>
      <c r="Z1647" s="3"/>
      <c r="AA1647" s="3"/>
      <c r="AB1647" s="3"/>
      <c r="AC1647" s="3"/>
      <c r="AD1647" s="3"/>
      <c r="AE1647" s="3"/>
      <c r="AF1647" s="3"/>
      <c r="AG1647" s="3"/>
      <c r="AH1647" s="3"/>
      <c r="AI1647" s="3"/>
      <c r="AJ1647" s="3"/>
      <c r="AK1647" s="3"/>
      <c r="AL1647" s="1"/>
      <c r="AM1647" s="1"/>
    </row>
    <row r="1648" spans="12:39">
      <c r="L1648" s="1"/>
      <c r="M1648" s="1"/>
      <c r="N1648" s="1"/>
      <c r="O1648" s="1"/>
      <c r="P1648" s="1"/>
      <c r="Q1648" s="1"/>
      <c r="R1648" s="3"/>
      <c r="S1648" s="3"/>
      <c r="T1648" s="3"/>
      <c r="U1648" s="3"/>
      <c r="V1648" s="3"/>
      <c r="W1648" s="3"/>
      <c r="X1648" s="3"/>
      <c r="Y1648" s="3"/>
      <c r="Z1648" s="3"/>
      <c r="AA1648" s="3"/>
      <c r="AB1648" s="3"/>
      <c r="AC1648" s="3"/>
      <c r="AD1648" s="3"/>
      <c r="AE1648" s="3"/>
      <c r="AF1648" s="3"/>
      <c r="AG1648" s="3"/>
      <c r="AH1648" s="3"/>
      <c r="AI1648" s="3"/>
      <c r="AJ1648" s="3"/>
      <c r="AK1648" s="3"/>
      <c r="AL1648" s="1"/>
      <c r="AM1648" s="1"/>
    </row>
    <row r="1649" spans="12:39">
      <c r="L1649" s="1"/>
      <c r="M1649" s="1"/>
      <c r="N1649" s="1"/>
      <c r="O1649" s="1"/>
      <c r="P1649" s="1"/>
      <c r="Q1649" s="1"/>
      <c r="R1649" s="3"/>
      <c r="S1649" s="3"/>
      <c r="T1649" s="3"/>
      <c r="U1649" s="3"/>
      <c r="V1649" s="3"/>
      <c r="W1649" s="3"/>
      <c r="X1649" s="3"/>
      <c r="Y1649" s="3"/>
      <c r="Z1649" s="3"/>
      <c r="AA1649" s="3"/>
      <c r="AB1649" s="3"/>
      <c r="AC1649" s="3"/>
      <c r="AD1649" s="3"/>
      <c r="AE1649" s="3"/>
      <c r="AF1649" s="3"/>
      <c r="AG1649" s="3"/>
      <c r="AH1649" s="3"/>
      <c r="AI1649" s="3"/>
      <c r="AJ1649" s="3"/>
      <c r="AK1649" s="3"/>
      <c r="AL1649" s="1"/>
      <c r="AM1649" s="1"/>
    </row>
    <row r="1650" spans="12:39">
      <c r="L1650" s="1"/>
      <c r="M1650" s="1"/>
      <c r="N1650" s="1"/>
      <c r="O1650" s="1"/>
      <c r="P1650" s="1"/>
      <c r="Q1650" s="1"/>
      <c r="R1650" s="3"/>
      <c r="S1650" s="3"/>
      <c r="T1650" s="3"/>
      <c r="U1650" s="3"/>
      <c r="V1650" s="3"/>
      <c r="W1650" s="3"/>
      <c r="X1650" s="3"/>
      <c r="Y1650" s="3"/>
      <c r="Z1650" s="3"/>
      <c r="AA1650" s="3"/>
      <c r="AB1650" s="3"/>
      <c r="AC1650" s="3"/>
      <c r="AD1650" s="3"/>
      <c r="AE1650" s="3"/>
      <c r="AF1650" s="3"/>
      <c r="AG1650" s="3"/>
      <c r="AH1650" s="3"/>
      <c r="AI1650" s="3"/>
      <c r="AJ1650" s="3"/>
      <c r="AK1650" s="3"/>
      <c r="AL1650" s="1"/>
      <c r="AM1650" s="1"/>
    </row>
    <row r="1651" spans="12:39">
      <c r="L1651" s="1"/>
      <c r="M1651" s="1"/>
      <c r="N1651" s="1"/>
      <c r="O1651" s="1"/>
      <c r="P1651" s="1"/>
      <c r="Q1651" s="1"/>
      <c r="R1651" s="3"/>
      <c r="S1651" s="3"/>
      <c r="T1651" s="3"/>
      <c r="U1651" s="3"/>
      <c r="V1651" s="3"/>
      <c r="W1651" s="3"/>
      <c r="X1651" s="3"/>
      <c r="Y1651" s="3"/>
      <c r="Z1651" s="3"/>
      <c r="AA1651" s="3"/>
      <c r="AB1651" s="3"/>
      <c r="AC1651" s="3"/>
      <c r="AD1651" s="3"/>
      <c r="AE1651" s="3"/>
      <c r="AF1651" s="3"/>
      <c r="AG1651" s="3"/>
      <c r="AH1651" s="3"/>
      <c r="AI1651" s="3"/>
      <c r="AJ1651" s="3"/>
      <c r="AK1651" s="3"/>
      <c r="AL1651" s="1"/>
      <c r="AM1651" s="1"/>
    </row>
    <row r="1652" spans="12:39">
      <c r="L1652" s="1"/>
      <c r="M1652" s="1"/>
      <c r="N1652" s="1"/>
      <c r="O1652" s="1"/>
      <c r="P1652" s="1"/>
      <c r="Q1652" s="1"/>
      <c r="R1652" s="3"/>
      <c r="S1652" s="3"/>
      <c r="T1652" s="3"/>
      <c r="U1652" s="3"/>
      <c r="V1652" s="3"/>
      <c r="W1652" s="3"/>
      <c r="X1652" s="3"/>
      <c r="Y1652" s="3"/>
      <c r="Z1652" s="3"/>
      <c r="AA1652" s="3"/>
      <c r="AB1652" s="3"/>
      <c r="AC1652" s="3"/>
      <c r="AD1652" s="3"/>
      <c r="AE1652" s="3"/>
      <c r="AF1652" s="3"/>
      <c r="AG1652" s="3"/>
      <c r="AH1652" s="3"/>
      <c r="AI1652" s="3"/>
      <c r="AJ1652" s="3"/>
      <c r="AK1652" s="3"/>
      <c r="AL1652" s="1"/>
      <c r="AM1652" s="1"/>
    </row>
    <row r="1653" spans="12:39">
      <c r="L1653" s="1"/>
      <c r="M1653" s="1"/>
      <c r="N1653" s="1"/>
      <c r="O1653" s="1"/>
      <c r="P1653" s="1"/>
      <c r="Q1653" s="1"/>
      <c r="R1653" s="3"/>
      <c r="S1653" s="3"/>
      <c r="T1653" s="3"/>
      <c r="U1653" s="3"/>
      <c r="V1653" s="3"/>
      <c r="W1653" s="3"/>
      <c r="X1653" s="3"/>
      <c r="Y1653" s="3"/>
      <c r="Z1653" s="3"/>
      <c r="AA1653" s="3"/>
      <c r="AB1653" s="3"/>
      <c r="AC1653" s="3"/>
      <c r="AD1653" s="3"/>
      <c r="AE1653" s="3"/>
      <c r="AF1653" s="3"/>
      <c r="AG1653" s="3"/>
      <c r="AH1653" s="3"/>
      <c r="AI1653" s="3"/>
      <c r="AJ1653" s="3"/>
      <c r="AK1653" s="3"/>
      <c r="AL1653" s="1"/>
      <c r="AM1653" s="1"/>
    </row>
    <row r="1654" spans="12:39">
      <c r="L1654" s="1"/>
      <c r="M1654" s="1"/>
      <c r="N1654" s="1"/>
      <c r="O1654" s="1"/>
      <c r="P1654" s="1"/>
      <c r="Q1654" s="1"/>
      <c r="R1654" s="3"/>
      <c r="S1654" s="3"/>
      <c r="T1654" s="3"/>
      <c r="U1654" s="3"/>
      <c r="V1654" s="3"/>
      <c r="W1654" s="3"/>
      <c r="X1654" s="3"/>
      <c r="Y1654" s="3"/>
      <c r="Z1654" s="3"/>
      <c r="AA1654" s="3"/>
      <c r="AB1654" s="3"/>
      <c r="AC1654" s="3"/>
      <c r="AD1654" s="3"/>
      <c r="AE1654" s="3"/>
      <c r="AF1654" s="3"/>
      <c r="AG1654" s="3"/>
      <c r="AH1654" s="3"/>
      <c r="AI1654" s="3"/>
      <c r="AJ1654" s="3"/>
      <c r="AK1654" s="3"/>
      <c r="AL1654" s="1"/>
      <c r="AM1654" s="1"/>
    </row>
    <row r="1655" spans="12:39">
      <c r="L1655" s="1"/>
      <c r="M1655" s="1"/>
      <c r="N1655" s="1"/>
      <c r="O1655" s="1"/>
      <c r="P1655" s="1"/>
      <c r="Q1655" s="1"/>
      <c r="R1655" s="3"/>
      <c r="S1655" s="3"/>
      <c r="T1655" s="3"/>
      <c r="U1655" s="3"/>
      <c r="V1655" s="3"/>
      <c r="W1655" s="3"/>
      <c r="X1655" s="3"/>
      <c r="Y1655" s="3"/>
      <c r="Z1655" s="3"/>
      <c r="AA1655" s="3"/>
      <c r="AB1655" s="3"/>
      <c r="AC1655" s="3"/>
      <c r="AD1655" s="3"/>
      <c r="AE1655" s="3"/>
      <c r="AF1655" s="3"/>
      <c r="AG1655" s="3"/>
      <c r="AH1655" s="3"/>
      <c r="AI1655" s="3"/>
      <c r="AJ1655" s="3"/>
      <c r="AK1655" s="3"/>
      <c r="AL1655" s="1"/>
      <c r="AM1655" s="1"/>
    </row>
    <row r="1656" spans="12:39">
      <c r="L1656" s="1"/>
      <c r="M1656" s="1"/>
      <c r="N1656" s="1"/>
      <c r="O1656" s="1"/>
      <c r="P1656" s="1"/>
      <c r="Q1656" s="1"/>
      <c r="R1656" s="3"/>
      <c r="S1656" s="3"/>
      <c r="T1656" s="3"/>
      <c r="U1656" s="3"/>
      <c r="V1656" s="3"/>
      <c r="W1656" s="3"/>
      <c r="X1656" s="3"/>
      <c r="Y1656" s="3"/>
      <c r="Z1656" s="3"/>
      <c r="AA1656" s="3"/>
      <c r="AB1656" s="3"/>
      <c r="AC1656" s="3"/>
      <c r="AD1656" s="3"/>
      <c r="AE1656" s="3"/>
      <c r="AF1656" s="3"/>
      <c r="AG1656" s="3"/>
      <c r="AH1656" s="3"/>
      <c r="AI1656" s="3"/>
      <c r="AJ1656" s="3"/>
      <c r="AK1656" s="3"/>
      <c r="AL1656" s="1"/>
      <c r="AM1656" s="1"/>
    </row>
    <row r="1657" spans="12:39">
      <c r="L1657" s="1"/>
      <c r="M1657" s="1"/>
      <c r="N1657" s="1"/>
      <c r="O1657" s="1"/>
      <c r="P1657" s="1"/>
      <c r="Q1657" s="1"/>
      <c r="R1657" s="3"/>
      <c r="S1657" s="3"/>
      <c r="T1657" s="3"/>
      <c r="U1657" s="3"/>
      <c r="V1657" s="3"/>
      <c r="W1657" s="3"/>
      <c r="X1657" s="3"/>
      <c r="Y1657" s="3"/>
      <c r="Z1657" s="3"/>
      <c r="AA1657" s="3"/>
      <c r="AB1657" s="3"/>
      <c r="AC1657" s="3"/>
      <c r="AD1657" s="3"/>
      <c r="AE1657" s="3"/>
      <c r="AF1657" s="3"/>
      <c r="AG1657" s="3"/>
      <c r="AH1657" s="3"/>
      <c r="AI1657" s="3"/>
      <c r="AJ1657" s="3"/>
      <c r="AK1657" s="3"/>
      <c r="AL1657" s="1"/>
      <c r="AM1657" s="1"/>
    </row>
    <row r="1658" spans="12:39">
      <c r="L1658" s="1"/>
      <c r="M1658" s="1"/>
      <c r="N1658" s="1"/>
      <c r="O1658" s="1"/>
      <c r="P1658" s="1"/>
      <c r="Q1658" s="1"/>
      <c r="R1658" s="3"/>
      <c r="S1658" s="3"/>
      <c r="T1658" s="3"/>
      <c r="U1658" s="3"/>
      <c r="V1658" s="3"/>
      <c r="W1658" s="3"/>
      <c r="X1658" s="3"/>
      <c r="Y1658" s="3"/>
      <c r="Z1658" s="3"/>
      <c r="AA1658" s="3"/>
      <c r="AB1658" s="3"/>
      <c r="AC1658" s="3"/>
      <c r="AD1658" s="3"/>
      <c r="AE1658" s="3"/>
      <c r="AF1658" s="3"/>
      <c r="AG1658" s="3"/>
      <c r="AH1658" s="3"/>
      <c r="AI1658" s="3"/>
      <c r="AJ1658" s="3"/>
      <c r="AK1658" s="3"/>
      <c r="AL1658" s="1"/>
      <c r="AM1658" s="1"/>
    </row>
    <row r="1659" spans="12:39">
      <c r="L1659" s="1"/>
      <c r="M1659" s="1"/>
      <c r="N1659" s="1"/>
      <c r="O1659" s="1"/>
      <c r="P1659" s="1"/>
      <c r="Q1659" s="1"/>
      <c r="R1659" s="3"/>
      <c r="S1659" s="3"/>
      <c r="T1659" s="3"/>
      <c r="U1659" s="3"/>
      <c r="V1659" s="3"/>
      <c r="W1659" s="3"/>
      <c r="X1659" s="3"/>
      <c r="Y1659" s="3"/>
      <c r="Z1659" s="3"/>
      <c r="AA1659" s="3"/>
      <c r="AB1659" s="3"/>
      <c r="AC1659" s="3"/>
      <c r="AD1659" s="3"/>
      <c r="AE1659" s="3"/>
      <c r="AF1659" s="3"/>
      <c r="AG1659" s="3"/>
      <c r="AH1659" s="3"/>
      <c r="AI1659" s="3"/>
      <c r="AJ1659" s="3"/>
      <c r="AK1659" s="3"/>
      <c r="AL1659" s="1"/>
      <c r="AM1659" s="1"/>
    </row>
    <row r="1660" spans="12:39">
      <c r="L1660" s="1"/>
      <c r="M1660" s="1"/>
      <c r="N1660" s="1"/>
      <c r="O1660" s="1"/>
      <c r="P1660" s="1"/>
      <c r="Q1660" s="1"/>
      <c r="R1660" s="3"/>
      <c r="S1660" s="3"/>
      <c r="T1660" s="3"/>
      <c r="U1660" s="3"/>
      <c r="V1660" s="3"/>
      <c r="W1660" s="3"/>
      <c r="X1660" s="3"/>
      <c r="Y1660" s="3"/>
      <c r="Z1660" s="3"/>
      <c r="AA1660" s="3"/>
      <c r="AB1660" s="3"/>
      <c r="AC1660" s="3"/>
      <c r="AD1660" s="3"/>
      <c r="AE1660" s="3"/>
      <c r="AF1660" s="3"/>
      <c r="AG1660" s="3"/>
      <c r="AH1660" s="3"/>
      <c r="AI1660" s="3"/>
      <c r="AJ1660" s="3"/>
      <c r="AK1660" s="3"/>
      <c r="AL1660" s="1"/>
      <c r="AM1660" s="1"/>
    </row>
    <row r="1661" spans="12:39">
      <c r="L1661" s="1"/>
      <c r="M1661" s="1"/>
      <c r="N1661" s="1"/>
      <c r="O1661" s="1"/>
      <c r="P1661" s="1"/>
      <c r="Q1661" s="1"/>
      <c r="R1661" s="3"/>
      <c r="S1661" s="3"/>
      <c r="T1661" s="3"/>
      <c r="U1661" s="3"/>
      <c r="V1661" s="3"/>
      <c r="W1661" s="3"/>
      <c r="X1661" s="3"/>
      <c r="Y1661" s="3"/>
      <c r="Z1661" s="3"/>
      <c r="AA1661" s="3"/>
      <c r="AB1661" s="3"/>
      <c r="AC1661" s="3"/>
      <c r="AD1661" s="3"/>
      <c r="AE1661" s="3"/>
      <c r="AF1661" s="3"/>
      <c r="AG1661" s="3"/>
      <c r="AH1661" s="3"/>
      <c r="AI1661" s="3"/>
      <c r="AJ1661" s="3"/>
      <c r="AK1661" s="3"/>
      <c r="AL1661" s="1"/>
      <c r="AM1661" s="1"/>
    </row>
    <row r="1662" spans="12:39">
      <c r="L1662" s="1"/>
      <c r="M1662" s="1"/>
      <c r="N1662" s="1"/>
      <c r="O1662" s="1"/>
      <c r="P1662" s="1"/>
      <c r="Q1662" s="1"/>
      <c r="R1662" s="3"/>
      <c r="S1662" s="3"/>
      <c r="T1662" s="3"/>
      <c r="U1662" s="3"/>
      <c r="V1662" s="3"/>
      <c r="W1662" s="3"/>
      <c r="X1662" s="3"/>
      <c r="Y1662" s="3"/>
      <c r="Z1662" s="3"/>
      <c r="AA1662" s="3"/>
      <c r="AB1662" s="3"/>
      <c r="AC1662" s="3"/>
      <c r="AD1662" s="3"/>
      <c r="AE1662" s="3"/>
      <c r="AF1662" s="3"/>
      <c r="AG1662" s="3"/>
      <c r="AH1662" s="3"/>
      <c r="AI1662" s="3"/>
      <c r="AJ1662" s="3"/>
      <c r="AK1662" s="3"/>
      <c r="AL1662" s="1"/>
      <c r="AM1662" s="1"/>
    </row>
    <row r="1663" spans="12:39">
      <c r="L1663" s="1"/>
      <c r="M1663" s="1"/>
      <c r="N1663" s="1"/>
      <c r="O1663" s="1"/>
      <c r="P1663" s="1"/>
      <c r="Q1663" s="1"/>
      <c r="R1663" s="3"/>
      <c r="S1663" s="3"/>
      <c r="T1663" s="3"/>
      <c r="U1663" s="3"/>
      <c r="V1663" s="3"/>
      <c r="W1663" s="3"/>
      <c r="X1663" s="3"/>
      <c r="Y1663" s="3"/>
      <c r="Z1663" s="3"/>
      <c r="AA1663" s="3"/>
      <c r="AB1663" s="3"/>
      <c r="AC1663" s="3"/>
      <c r="AD1663" s="3"/>
      <c r="AE1663" s="3"/>
      <c r="AF1663" s="3"/>
      <c r="AG1663" s="3"/>
      <c r="AH1663" s="3"/>
      <c r="AI1663" s="3"/>
      <c r="AJ1663" s="3"/>
      <c r="AK1663" s="3"/>
      <c r="AL1663" s="1"/>
      <c r="AM1663" s="1"/>
    </row>
    <row r="1664" spans="12:39">
      <c r="L1664" s="1"/>
      <c r="M1664" s="1"/>
      <c r="N1664" s="1"/>
      <c r="O1664" s="1"/>
      <c r="P1664" s="1"/>
      <c r="Q1664" s="1"/>
      <c r="R1664" s="3"/>
      <c r="S1664" s="3"/>
      <c r="T1664" s="3"/>
      <c r="U1664" s="3"/>
      <c r="V1664" s="3"/>
      <c r="W1664" s="3"/>
      <c r="X1664" s="3"/>
      <c r="Y1664" s="3"/>
      <c r="Z1664" s="3"/>
      <c r="AA1664" s="3"/>
      <c r="AB1664" s="3"/>
      <c r="AC1664" s="3"/>
      <c r="AD1664" s="3"/>
      <c r="AE1664" s="3"/>
      <c r="AF1664" s="3"/>
      <c r="AG1664" s="3"/>
      <c r="AH1664" s="3"/>
      <c r="AI1664" s="3"/>
      <c r="AJ1664" s="3"/>
      <c r="AK1664" s="3"/>
      <c r="AL1664" s="1"/>
      <c r="AM1664" s="1"/>
    </row>
    <row r="1665" spans="12:39">
      <c r="L1665" s="1"/>
      <c r="M1665" s="1"/>
      <c r="N1665" s="1"/>
      <c r="O1665" s="1"/>
      <c r="P1665" s="1"/>
      <c r="Q1665" s="1"/>
      <c r="R1665" s="3"/>
      <c r="S1665" s="3"/>
      <c r="T1665" s="3"/>
      <c r="U1665" s="3"/>
      <c r="V1665" s="3"/>
      <c r="W1665" s="3"/>
      <c r="X1665" s="3"/>
      <c r="Y1665" s="3"/>
      <c r="Z1665" s="3"/>
      <c r="AA1665" s="3"/>
      <c r="AB1665" s="3"/>
      <c r="AC1665" s="3"/>
      <c r="AD1665" s="3"/>
      <c r="AE1665" s="3"/>
      <c r="AF1665" s="3"/>
      <c r="AG1665" s="3"/>
      <c r="AH1665" s="3"/>
      <c r="AI1665" s="3"/>
      <c r="AJ1665" s="3"/>
      <c r="AK1665" s="3"/>
      <c r="AL1665" s="1"/>
      <c r="AM1665" s="1"/>
    </row>
    <row r="1666" spans="12:39">
      <c r="L1666" s="1"/>
      <c r="M1666" s="1"/>
      <c r="N1666" s="1"/>
      <c r="O1666" s="1"/>
      <c r="P1666" s="1"/>
      <c r="Q1666" s="1"/>
      <c r="R1666" s="3"/>
      <c r="S1666" s="3"/>
      <c r="T1666" s="3"/>
      <c r="U1666" s="3"/>
      <c r="V1666" s="3"/>
      <c r="W1666" s="3"/>
      <c r="X1666" s="3"/>
      <c r="Y1666" s="3"/>
      <c r="Z1666" s="3"/>
      <c r="AA1666" s="3"/>
      <c r="AB1666" s="3"/>
      <c r="AC1666" s="3"/>
      <c r="AD1666" s="3"/>
      <c r="AE1666" s="3"/>
      <c r="AF1666" s="3"/>
      <c r="AG1666" s="3"/>
      <c r="AH1666" s="3"/>
      <c r="AI1666" s="3"/>
      <c r="AJ1666" s="3"/>
      <c r="AK1666" s="3"/>
      <c r="AL1666" s="1"/>
      <c r="AM1666" s="1"/>
    </row>
    <row r="1667" spans="12:39">
      <c r="L1667" s="1"/>
      <c r="M1667" s="1"/>
      <c r="N1667" s="1"/>
      <c r="O1667" s="1"/>
      <c r="P1667" s="1"/>
      <c r="Q1667" s="1"/>
      <c r="R1667" s="3"/>
      <c r="S1667" s="3"/>
      <c r="T1667" s="3"/>
      <c r="U1667" s="3"/>
      <c r="V1667" s="3"/>
      <c r="W1667" s="3"/>
      <c r="X1667" s="3"/>
      <c r="Y1667" s="3"/>
      <c r="Z1667" s="3"/>
      <c r="AA1667" s="3"/>
      <c r="AB1667" s="3"/>
      <c r="AC1667" s="3"/>
      <c r="AD1667" s="3"/>
      <c r="AE1667" s="3"/>
      <c r="AF1667" s="3"/>
      <c r="AG1667" s="3"/>
      <c r="AH1667" s="3"/>
      <c r="AI1667" s="3"/>
      <c r="AJ1667" s="3"/>
      <c r="AK1667" s="3"/>
      <c r="AL1667" s="1"/>
      <c r="AM1667" s="1"/>
    </row>
    <row r="1668" spans="12:39">
      <c r="L1668" s="1"/>
      <c r="M1668" s="1"/>
      <c r="N1668" s="1"/>
      <c r="O1668" s="1"/>
      <c r="P1668" s="1"/>
      <c r="Q1668" s="1"/>
      <c r="R1668" s="3"/>
      <c r="S1668" s="3"/>
      <c r="T1668" s="3"/>
      <c r="U1668" s="3"/>
      <c r="V1668" s="3"/>
      <c r="W1668" s="3"/>
      <c r="X1668" s="3"/>
      <c r="Y1668" s="3"/>
      <c r="Z1668" s="3"/>
      <c r="AA1668" s="3"/>
      <c r="AB1668" s="3"/>
      <c r="AC1668" s="3"/>
      <c r="AD1668" s="3"/>
      <c r="AE1668" s="3"/>
      <c r="AF1668" s="3"/>
      <c r="AG1668" s="3"/>
      <c r="AH1668" s="3"/>
      <c r="AI1668" s="3"/>
      <c r="AJ1668" s="3"/>
      <c r="AK1668" s="3"/>
      <c r="AL1668" s="1"/>
      <c r="AM1668" s="1"/>
    </row>
    <row r="1669" spans="12:39">
      <c r="L1669" s="1"/>
      <c r="M1669" s="1"/>
      <c r="N1669" s="1"/>
      <c r="O1669" s="1"/>
      <c r="P1669" s="1"/>
      <c r="Q1669" s="1"/>
      <c r="R1669" s="3"/>
      <c r="S1669" s="3"/>
      <c r="T1669" s="3"/>
      <c r="U1669" s="3"/>
      <c r="V1669" s="3"/>
      <c r="W1669" s="3"/>
      <c r="X1669" s="3"/>
      <c r="Y1669" s="3"/>
      <c r="Z1669" s="3"/>
      <c r="AA1669" s="3"/>
      <c r="AB1669" s="3"/>
      <c r="AC1669" s="3"/>
      <c r="AD1669" s="3"/>
      <c r="AE1669" s="3"/>
      <c r="AF1669" s="3"/>
      <c r="AG1669" s="3"/>
      <c r="AH1669" s="3"/>
      <c r="AI1669" s="3"/>
      <c r="AJ1669" s="3"/>
      <c r="AK1669" s="3"/>
      <c r="AL1669" s="1"/>
      <c r="AM1669" s="1"/>
    </row>
    <row r="1670" spans="12:39">
      <c r="L1670" s="1"/>
      <c r="M1670" s="1"/>
      <c r="N1670" s="1"/>
      <c r="O1670" s="1"/>
      <c r="P1670" s="1"/>
      <c r="Q1670" s="1"/>
      <c r="R1670" s="3"/>
      <c r="S1670" s="3"/>
      <c r="T1670" s="3"/>
      <c r="U1670" s="3"/>
      <c r="V1670" s="3"/>
      <c r="W1670" s="3"/>
      <c r="X1670" s="3"/>
      <c r="Y1670" s="3"/>
      <c r="Z1670" s="3"/>
      <c r="AA1670" s="3"/>
      <c r="AB1670" s="3"/>
      <c r="AC1670" s="3"/>
      <c r="AD1670" s="3"/>
      <c r="AE1670" s="3"/>
      <c r="AF1670" s="3"/>
      <c r="AG1670" s="3"/>
      <c r="AH1670" s="3"/>
      <c r="AI1670" s="3"/>
      <c r="AJ1670" s="3"/>
      <c r="AK1670" s="3"/>
      <c r="AL1670" s="1"/>
      <c r="AM1670" s="1"/>
    </row>
    <row r="1671" spans="12:39">
      <c r="L1671" s="1"/>
      <c r="M1671" s="1"/>
      <c r="N1671" s="1"/>
      <c r="O1671" s="1"/>
      <c r="P1671" s="1"/>
      <c r="Q1671" s="1"/>
      <c r="R1671" s="3"/>
      <c r="S1671" s="3"/>
      <c r="T1671" s="3"/>
      <c r="U1671" s="3"/>
      <c r="V1671" s="3"/>
      <c r="W1671" s="3"/>
      <c r="X1671" s="3"/>
      <c r="Y1671" s="3"/>
      <c r="Z1671" s="3"/>
      <c r="AA1671" s="3"/>
      <c r="AB1671" s="3"/>
      <c r="AC1671" s="3"/>
      <c r="AD1671" s="3"/>
      <c r="AE1671" s="3"/>
      <c r="AF1671" s="3"/>
      <c r="AG1671" s="3"/>
      <c r="AH1671" s="3"/>
      <c r="AI1671" s="3"/>
      <c r="AJ1671" s="3"/>
      <c r="AK1671" s="3"/>
      <c r="AL1671" s="1"/>
      <c r="AM1671" s="1"/>
    </row>
    <row r="1672" spans="12:39">
      <c r="L1672" s="1"/>
      <c r="M1672" s="1"/>
      <c r="N1672" s="1"/>
      <c r="O1672" s="1"/>
      <c r="P1672" s="1"/>
      <c r="Q1672" s="1"/>
      <c r="R1672" s="3"/>
      <c r="S1672" s="3"/>
      <c r="T1672" s="3"/>
      <c r="U1672" s="3"/>
      <c r="V1672" s="3"/>
      <c r="W1672" s="3"/>
      <c r="X1672" s="3"/>
      <c r="Y1672" s="3"/>
      <c r="Z1672" s="3"/>
      <c r="AA1672" s="3"/>
      <c r="AB1672" s="3"/>
      <c r="AC1672" s="3"/>
      <c r="AD1672" s="3"/>
      <c r="AE1672" s="3"/>
      <c r="AF1672" s="3"/>
      <c r="AG1672" s="3"/>
      <c r="AH1672" s="3"/>
      <c r="AI1672" s="3"/>
      <c r="AJ1672" s="3"/>
      <c r="AK1672" s="3"/>
      <c r="AL1672" s="1"/>
      <c r="AM1672" s="1"/>
    </row>
    <row r="1673" spans="12:39">
      <c r="L1673" s="1"/>
      <c r="M1673" s="1"/>
      <c r="N1673" s="1"/>
      <c r="O1673" s="1"/>
      <c r="P1673" s="1"/>
      <c r="Q1673" s="1"/>
      <c r="R1673" s="3"/>
      <c r="S1673" s="3"/>
      <c r="T1673" s="3"/>
      <c r="U1673" s="3"/>
      <c r="V1673" s="3"/>
      <c r="W1673" s="3"/>
      <c r="X1673" s="3"/>
      <c r="Y1673" s="3"/>
      <c r="Z1673" s="3"/>
      <c r="AA1673" s="3"/>
      <c r="AB1673" s="3"/>
      <c r="AC1673" s="3"/>
      <c r="AD1673" s="3"/>
      <c r="AE1673" s="3"/>
      <c r="AF1673" s="3"/>
      <c r="AG1673" s="3"/>
      <c r="AH1673" s="3"/>
      <c r="AI1673" s="3"/>
      <c r="AJ1673" s="3"/>
      <c r="AK1673" s="3"/>
      <c r="AL1673" s="1"/>
      <c r="AM1673" s="1"/>
    </row>
    <row r="1674" spans="12:39">
      <c r="L1674" s="1"/>
      <c r="M1674" s="1"/>
      <c r="N1674" s="1"/>
      <c r="O1674" s="1"/>
      <c r="P1674" s="1"/>
      <c r="Q1674" s="1"/>
      <c r="R1674" s="3"/>
      <c r="S1674" s="3"/>
      <c r="T1674" s="3"/>
      <c r="U1674" s="3"/>
      <c r="V1674" s="3"/>
      <c r="W1674" s="3"/>
      <c r="X1674" s="3"/>
      <c r="Y1674" s="3"/>
      <c r="Z1674" s="3"/>
      <c r="AA1674" s="3"/>
      <c r="AB1674" s="3"/>
      <c r="AC1674" s="3"/>
      <c r="AD1674" s="3"/>
      <c r="AE1674" s="3"/>
      <c r="AF1674" s="3"/>
      <c r="AG1674" s="3"/>
      <c r="AH1674" s="3"/>
      <c r="AI1674" s="3"/>
      <c r="AJ1674" s="3"/>
      <c r="AK1674" s="3"/>
      <c r="AL1674" s="1"/>
      <c r="AM1674" s="1"/>
    </row>
    <row r="1675" spans="12:39">
      <c r="L1675" s="1"/>
      <c r="M1675" s="1"/>
      <c r="N1675" s="1"/>
      <c r="O1675" s="1"/>
      <c r="P1675" s="1"/>
      <c r="Q1675" s="1"/>
      <c r="R1675" s="3"/>
      <c r="S1675" s="3"/>
      <c r="T1675" s="3"/>
      <c r="U1675" s="3"/>
      <c r="V1675" s="3"/>
      <c r="W1675" s="3"/>
      <c r="X1675" s="3"/>
      <c r="Y1675" s="3"/>
      <c r="Z1675" s="3"/>
      <c r="AA1675" s="3"/>
      <c r="AB1675" s="3"/>
      <c r="AC1675" s="3"/>
      <c r="AD1675" s="3"/>
      <c r="AE1675" s="3"/>
      <c r="AF1675" s="3"/>
      <c r="AG1675" s="3"/>
      <c r="AH1675" s="3"/>
      <c r="AI1675" s="3"/>
      <c r="AJ1675" s="3"/>
      <c r="AK1675" s="3"/>
      <c r="AL1675" s="1"/>
      <c r="AM1675" s="1"/>
    </row>
    <row r="1676" spans="12:39">
      <c r="L1676" s="1"/>
      <c r="M1676" s="1"/>
      <c r="N1676" s="1"/>
      <c r="O1676" s="1"/>
      <c r="P1676" s="1"/>
      <c r="Q1676" s="1"/>
      <c r="R1676" s="3"/>
      <c r="S1676" s="3"/>
      <c r="T1676" s="3"/>
      <c r="U1676" s="3"/>
      <c r="V1676" s="3"/>
      <c r="W1676" s="3"/>
      <c r="X1676" s="3"/>
      <c r="Y1676" s="3"/>
      <c r="Z1676" s="3"/>
      <c r="AA1676" s="3"/>
      <c r="AB1676" s="3"/>
      <c r="AC1676" s="3"/>
      <c r="AD1676" s="3"/>
      <c r="AE1676" s="3"/>
      <c r="AF1676" s="3"/>
      <c r="AG1676" s="3"/>
      <c r="AH1676" s="3"/>
      <c r="AI1676" s="3"/>
      <c r="AJ1676" s="3"/>
      <c r="AK1676" s="3"/>
      <c r="AL1676" s="1"/>
      <c r="AM1676" s="1"/>
    </row>
    <row r="1677" spans="12:39">
      <c r="L1677" s="1"/>
      <c r="M1677" s="1"/>
      <c r="N1677" s="1"/>
      <c r="O1677" s="1"/>
      <c r="P1677" s="1"/>
      <c r="Q1677" s="1"/>
      <c r="R1677" s="3"/>
      <c r="S1677" s="3"/>
      <c r="T1677" s="3"/>
      <c r="U1677" s="3"/>
      <c r="V1677" s="3"/>
      <c r="W1677" s="3"/>
      <c r="X1677" s="3"/>
      <c r="Y1677" s="3"/>
      <c r="Z1677" s="3"/>
      <c r="AA1677" s="3"/>
      <c r="AB1677" s="3"/>
      <c r="AC1677" s="3"/>
      <c r="AD1677" s="3"/>
      <c r="AE1677" s="3"/>
      <c r="AF1677" s="3"/>
      <c r="AG1677" s="3"/>
      <c r="AH1677" s="3"/>
      <c r="AI1677" s="3"/>
      <c r="AJ1677" s="3"/>
      <c r="AK1677" s="3"/>
      <c r="AL1677" s="1"/>
      <c r="AM1677" s="1"/>
    </row>
    <row r="1678" spans="12:39">
      <c r="L1678" s="1"/>
      <c r="M1678" s="1"/>
      <c r="N1678" s="1"/>
      <c r="O1678" s="1"/>
      <c r="P1678" s="1"/>
      <c r="Q1678" s="1"/>
      <c r="R1678" s="3"/>
      <c r="S1678" s="3"/>
      <c r="T1678" s="3"/>
      <c r="U1678" s="3"/>
      <c r="V1678" s="3"/>
      <c r="W1678" s="3"/>
      <c r="X1678" s="3"/>
      <c r="Y1678" s="3"/>
      <c r="Z1678" s="3"/>
      <c r="AA1678" s="3"/>
      <c r="AB1678" s="3"/>
      <c r="AC1678" s="3"/>
      <c r="AD1678" s="3"/>
      <c r="AE1678" s="3"/>
      <c r="AF1678" s="3"/>
      <c r="AG1678" s="3"/>
      <c r="AH1678" s="3"/>
      <c r="AI1678" s="3"/>
      <c r="AJ1678" s="3"/>
      <c r="AK1678" s="3"/>
      <c r="AL1678" s="1"/>
      <c r="AM1678" s="1"/>
    </row>
    <row r="1679" spans="12:39">
      <c r="L1679" s="1"/>
      <c r="M1679" s="1"/>
      <c r="N1679" s="1"/>
      <c r="O1679" s="1"/>
      <c r="P1679" s="1"/>
      <c r="Q1679" s="1"/>
      <c r="R1679" s="3"/>
      <c r="S1679" s="3"/>
      <c r="T1679" s="3"/>
      <c r="U1679" s="3"/>
      <c r="V1679" s="3"/>
      <c r="W1679" s="3"/>
      <c r="X1679" s="3"/>
      <c r="Y1679" s="3"/>
      <c r="Z1679" s="3"/>
      <c r="AA1679" s="3"/>
      <c r="AB1679" s="3"/>
      <c r="AC1679" s="3"/>
      <c r="AD1679" s="3"/>
      <c r="AE1679" s="3"/>
      <c r="AF1679" s="3"/>
      <c r="AG1679" s="3"/>
      <c r="AH1679" s="3"/>
      <c r="AI1679" s="3"/>
      <c r="AJ1679" s="3"/>
      <c r="AK1679" s="3"/>
      <c r="AL1679" s="1"/>
      <c r="AM1679" s="1"/>
    </row>
    <row r="1680" spans="12:39">
      <c r="L1680" s="1"/>
      <c r="M1680" s="1"/>
      <c r="N1680" s="1"/>
      <c r="O1680" s="1"/>
      <c r="P1680" s="1"/>
      <c r="Q1680" s="1"/>
      <c r="R1680" s="3"/>
      <c r="S1680" s="3"/>
      <c r="T1680" s="3"/>
      <c r="U1680" s="3"/>
      <c r="V1680" s="3"/>
      <c r="W1680" s="3"/>
      <c r="X1680" s="3"/>
      <c r="Y1680" s="3"/>
      <c r="Z1680" s="3"/>
      <c r="AA1680" s="3"/>
      <c r="AB1680" s="3"/>
      <c r="AC1680" s="3"/>
      <c r="AD1680" s="3"/>
      <c r="AE1680" s="3"/>
      <c r="AF1680" s="3"/>
      <c r="AG1680" s="3"/>
      <c r="AH1680" s="3"/>
      <c r="AI1680" s="3"/>
      <c r="AJ1680" s="3"/>
      <c r="AK1680" s="3"/>
      <c r="AL1680" s="1"/>
      <c r="AM1680" s="1"/>
    </row>
    <row r="1681" spans="12:39">
      <c r="L1681" s="1"/>
      <c r="M1681" s="1"/>
      <c r="N1681" s="1"/>
      <c r="O1681" s="1"/>
      <c r="P1681" s="1"/>
      <c r="Q1681" s="1"/>
      <c r="R1681" s="3"/>
      <c r="S1681" s="3"/>
      <c r="T1681" s="3"/>
      <c r="U1681" s="3"/>
      <c r="V1681" s="3"/>
      <c r="W1681" s="3"/>
      <c r="X1681" s="3"/>
      <c r="Y1681" s="3"/>
      <c r="Z1681" s="3"/>
      <c r="AA1681" s="3"/>
      <c r="AB1681" s="3"/>
      <c r="AC1681" s="3"/>
      <c r="AD1681" s="3"/>
      <c r="AE1681" s="3"/>
      <c r="AF1681" s="3"/>
      <c r="AG1681" s="3"/>
      <c r="AH1681" s="3"/>
      <c r="AI1681" s="3"/>
      <c r="AJ1681" s="3"/>
      <c r="AK1681" s="3"/>
      <c r="AL1681" s="1"/>
      <c r="AM1681" s="1"/>
    </row>
    <row r="1682" spans="12:39">
      <c r="L1682" s="1"/>
      <c r="M1682" s="1"/>
      <c r="N1682" s="1"/>
      <c r="O1682" s="1"/>
      <c r="P1682" s="1"/>
      <c r="Q1682" s="1"/>
      <c r="R1682" s="3"/>
      <c r="S1682" s="3"/>
      <c r="T1682" s="3"/>
      <c r="U1682" s="3"/>
      <c r="V1682" s="3"/>
      <c r="W1682" s="3"/>
      <c r="X1682" s="3"/>
      <c r="Y1682" s="3"/>
      <c r="Z1682" s="3"/>
      <c r="AA1682" s="3"/>
      <c r="AB1682" s="3"/>
      <c r="AC1682" s="3"/>
      <c r="AD1682" s="3"/>
      <c r="AE1682" s="3"/>
      <c r="AF1682" s="3"/>
      <c r="AG1682" s="3"/>
      <c r="AH1682" s="3"/>
      <c r="AI1682" s="3"/>
      <c r="AJ1682" s="3"/>
      <c r="AK1682" s="3"/>
      <c r="AL1682" s="1"/>
      <c r="AM1682" s="1"/>
    </row>
    <row r="1683" spans="12:39">
      <c r="L1683" s="1"/>
      <c r="M1683" s="1"/>
      <c r="N1683" s="1"/>
      <c r="O1683" s="1"/>
      <c r="P1683" s="1"/>
      <c r="Q1683" s="1"/>
      <c r="R1683" s="3"/>
      <c r="S1683" s="3"/>
      <c r="T1683" s="3"/>
      <c r="U1683" s="3"/>
      <c r="V1683" s="3"/>
      <c r="W1683" s="3"/>
      <c r="X1683" s="3"/>
      <c r="Y1683" s="3"/>
      <c r="Z1683" s="3"/>
      <c r="AA1683" s="3"/>
      <c r="AB1683" s="3"/>
      <c r="AC1683" s="3"/>
      <c r="AD1683" s="3"/>
      <c r="AE1683" s="3"/>
      <c r="AF1683" s="3"/>
      <c r="AG1683" s="3"/>
      <c r="AH1683" s="3"/>
      <c r="AI1683" s="3"/>
      <c r="AJ1683" s="3"/>
      <c r="AK1683" s="3"/>
      <c r="AL1683" s="1"/>
      <c r="AM1683" s="1"/>
    </row>
    <row r="1684" spans="12:39">
      <c r="L1684" s="1"/>
      <c r="M1684" s="1"/>
      <c r="N1684" s="1"/>
      <c r="O1684" s="1"/>
      <c r="P1684" s="1"/>
      <c r="Q1684" s="1"/>
      <c r="R1684" s="3"/>
      <c r="S1684" s="3"/>
      <c r="T1684" s="3"/>
      <c r="U1684" s="3"/>
      <c r="V1684" s="3"/>
      <c r="W1684" s="3"/>
      <c r="X1684" s="3"/>
      <c r="Y1684" s="3"/>
      <c r="Z1684" s="3"/>
      <c r="AA1684" s="3"/>
      <c r="AB1684" s="3"/>
      <c r="AC1684" s="3"/>
      <c r="AD1684" s="3"/>
      <c r="AE1684" s="3"/>
      <c r="AF1684" s="3"/>
      <c r="AG1684" s="3"/>
      <c r="AH1684" s="3"/>
      <c r="AI1684" s="3"/>
      <c r="AJ1684" s="3"/>
      <c r="AK1684" s="3"/>
      <c r="AL1684" s="1"/>
      <c r="AM1684" s="1"/>
    </row>
    <row r="1685" spans="12:39">
      <c r="L1685" s="1"/>
      <c r="M1685" s="1"/>
      <c r="N1685" s="1"/>
      <c r="O1685" s="1"/>
      <c r="P1685" s="1"/>
      <c r="Q1685" s="1"/>
      <c r="R1685" s="3"/>
      <c r="S1685" s="3"/>
      <c r="T1685" s="3"/>
      <c r="U1685" s="3"/>
      <c r="V1685" s="3"/>
      <c r="W1685" s="3"/>
      <c r="X1685" s="3"/>
      <c r="Y1685" s="3"/>
      <c r="Z1685" s="3"/>
      <c r="AA1685" s="3"/>
      <c r="AB1685" s="3"/>
      <c r="AC1685" s="3"/>
      <c r="AD1685" s="3"/>
      <c r="AE1685" s="3"/>
      <c r="AF1685" s="3"/>
      <c r="AG1685" s="3"/>
      <c r="AH1685" s="3"/>
      <c r="AI1685" s="3"/>
      <c r="AJ1685" s="3"/>
      <c r="AK1685" s="3"/>
      <c r="AL1685" s="1"/>
      <c r="AM1685" s="1"/>
    </row>
    <row r="1686" spans="12:39">
      <c r="L1686" s="1"/>
      <c r="M1686" s="1"/>
      <c r="N1686" s="1"/>
      <c r="O1686" s="1"/>
      <c r="P1686" s="1"/>
      <c r="Q1686" s="1"/>
      <c r="R1686" s="3"/>
      <c r="S1686" s="3"/>
      <c r="T1686" s="3"/>
      <c r="U1686" s="3"/>
      <c r="V1686" s="3"/>
      <c r="W1686" s="3"/>
      <c r="X1686" s="3"/>
      <c r="Y1686" s="3"/>
      <c r="Z1686" s="3"/>
      <c r="AA1686" s="3"/>
      <c r="AB1686" s="3"/>
      <c r="AC1686" s="3"/>
      <c r="AD1686" s="3"/>
      <c r="AE1686" s="3"/>
      <c r="AF1686" s="3"/>
      <c r="AG1686" s="3"/>
      <c r="AH1686" s="3"/>
      <c r="AI1686" s="3"/>
      <c r="AJ1686" s="3"/>
      <c r="AK1686" s="3"/>
      <c r="AL1686" s="1"/>
      <c r="AM1686" s="1"/>
    </row>
    <row r="1687" spans="12:39">
      <c r="L1687" s="1"/>
      <c r="M1687" s="1"/>
      <c r="N1687" s="1"/>
      <c r="O1687" s="1"/>
      <c r="P1687" s="1"/>
      <c r="Q1687" s="1"/>
      <c r="R1687" s="3"/>
      <c r="S1687" s="3"/>
      <c r="T1687" s="3"/>
      <c r="U1687" s="3"/>
      <c r="V1687" s="3"/>
      <c r="W1687" s="3"/>
      <c r="X1687" s="3"/>
      <c r="Y1687" s="3"/>
      <c r="Z1687" s="3"/>
      <c r="AA1687" s="3"/>
      <c r="AB1687" s="3"/>
      <c r="AC1687" s="3"/>
      <c r="AD1687" s="3"/>
      <c r="AE1687" s="3"/>
      <c r="AF1687" s="3"/>
      <c r="AG1687" s="3"/>
      <c r="AH1687" s="3"/>
      <c r="AI1687" s="3"/>
      <c r="AJ1687" s="3"/>
      <c r="AK1687" s="3"/>
      <c r="AL1687" s="1"/>
      <c r="AM1687" s="1"/>
    </row>
    <row r="1688" spans="12:39">
      <c r="L1688" s="1"/>
      <c r="M1688" s="1"/>
      <c r="N1688" s="1"/>
      <c r="O1688" s="1"/>
      <c r="P1688" s="1"/>
      <c r="Q1688" s="1"/>
      <c r="R1688" s="3"/>
      <c r="S1688" s="3"/>
      <c r="T1688" s="3"/>
      <c r="U1688" s="3"/>
      <c r="V1688" s="3"/>
      <c r="W1688" s="3"/>
      <c r="X1688" s="3"/>
      <c r="Y1688" s="3"/>
      <c r="Z1688" s="3"/>
      <c r="AA1688" s="3"/>
      <c r="AB1688" s="3"/>
      <c r="AC1688" s="3"/>
      <c r="AD1688" s="3"/>
      <c r="AE1688" s="3"/>
      <c r="AF1688" s="3"/>
      <c r="AG1688" s="3"/>
      <c r="AH1688" s="3"/>
      <c r="AI1688" s="3"/>
      <c r="AJ1688" s="3"/>
      <c r="AK1688" s="3"/>
      <c r="AL1688" s="1"/>
      <c r="AM1688" s="1"/>
    </row>
    <row r="1689" spans="12:39">
      <c r="L1689" s="1"/>
      <c r="M1689" s="1"/>
      <c r="N1689" s="1"/>
      <c r="O1689" s="1"/>
      <c r="P1689" s="1"/>
      <c r="Q1689" s="1"/>
      <c r="R1689" s="3"/>
      <c r="S1689" s="3"/>
      <c r="T1689" s="3"/>
      <c r="U1689" s="3"/>
      <c r="V1689" s="3"/>
      <c r="W1689" s="3"/>
      <c r="X1689" s="3"/>
      <c r="Y1689" s="3"/>
      <c r="Z1689" s="3"/>
      <c r="AA1689" s="3"/>
      <c r="AB1689" s="3"/>
      <c r="AC1689" s="3"/>
      <c r="AD1689" s="3"/>
      <c r="AE1689" s="3"/>
      <c r="AF1689" s="3"/>
      <c r="AG1689" s="3"/>
      <c r="AH1689" s="3"/>
      <c r="AI1689" s="3"/>
      <c r="AJ1689" s="3"/>
      <c r="AK1689" s="3"/>
      <c r="AL1689" s="1"/>
      <c r="AM1689" s="1"/>
    </row>
    <row r="1690" spans="12:39">
      <c r="L1690" s="1"/>
      <c r="M1690" s="1"/>
      <c r="N1690" s="1"/>
      <c r="O1690" s="1"/>
      <c r="P1690" s="1"/>
      <c r="Q1690" s="1"/>
      <c r="R1690" s="3"/>
      <c r="S1690" s="3"/>
      <c r="T1690" s="3"/>
      <c r="U1690" s="3"/>
      <c r="V1690" s="3"/>
      <c r="W1690" s="3"/>
      <c r="X1690" s="3"/>
      <c r="Y1690" s="3"/>
      <c r="Z1690" s="3"/>
      <c r="AA1690" s="3"/>
      <c r="AB1690" s="3"/>
      <c r="AC1690" s="3"/>
      <c r="AD1690" s="3"/>
      <c r="AE1690" s="3"/>
      <c r="AF1690" s="3"/>
      <c r="AG1690" s="3"/>
      <c r="AH1690" s="3"/>
      <c r="AI1690" s="3"/>
      <c r="AJ1690" s="3"/>
      <c r="AK1690" s="3"/>
      <c r="AL1690" s="1"/>
      <c r="AM1690" s="1"/>
    </row>
    <row r="1691" spans="12:39">
      <c r="L1691" s="1"/>
      <c r="M1691" s="1"/>
      <c r="N1691" s="1"/>
      <c r="O1691" s="1"/>
      <c r="P1691" s="1"/>
      <c r="Q1691" s="1"/>
      <c r="R1691" s="3"/>
      <c r="S1691" s="3"/>
      <c r="T1691" s="3"/>
      <c r="U1691" s="3"/>
      <c r="V1691" s="3"/>
      <c r="W1691" s="3"/>
      <c r="X1691" s="3"/>
      <c r="Y1691" s="3"/>
      <c r="Z1691" s="3"/>
      <c r="AA1691" s="3"/>
      <c r="AB1691" s="3"/>
      <c r="AC1691" s="3"/>
      <c r="AD1691" s="3"/>
      <c r="AE1691" s="3"/>
      <c r="AF1691" s="3"/>
      <c r="AG1691" s="3"/>
      <c r="AH1691" s="3"/>
      <c r="AI1691" s="3"/>
      <c r="AJ1691" s="3"/>
      <c r="AK1691" s="3"/>
      <c r="AL1691" s="1"/>
      <c r="AM1691" s="1"/>
    </row>
    <row r="1692" spans="12:39">
      <c r="L1692" s="1"/>
      <c r="M1692" s="1"/>
      <c r="N1692" s="1"/>
      <c r="O1692" s="1"/>
      <c r="P1692" s="1"/>
      <c r="Q1692" s="1"/>
      <c r="R1692" s="3"/>
      <c r="S1692" s="3"/>
      <c r="T1692" s="3"/>
      <c r="U1692" s="3"/>
      <c r="V1692" s="3"/>
      <c r="W1692" s="3"/>
      <c r="X1692" s="3"/>
      <c r="Y1692" s="3"/>
      <c r="Z1692" s="3"/>
      <c r="AA1692" s="3"/>
      <c r="AB1692" s="3"/>
      <c r="AC1692" s="3"/>
      <c r="AD1692" s="3"/>
      <c r="AE1692" s="3"/>
      <c r="AF1692" s="3"/>
      <c r="AG1692" s="3"/>
      <c r="AH1692" s="3"/>
      <c r="AI1692" s="3"/>
      <c r="AJ1692" s="3"/>
      <c r="AK1692" s="3"/>
      <c r="AL1692" s="1"/>
      <c r="AM1692" s="1"/>
    </row>
    <row r="1693" spans="12:39">
      <c r="L1693" s="1"/>
      <c r="M1693" s="1"/>
      <c r="N1693" s="1"/>
      <c r="O1693" s="1"/>
      <c r="P1693" s="1"/>
      <c r="Q1693" s="1"/>
      <c r="R1693" s="3"/>
      <c r="S1693" s="3"/>
      <c r="T1693" s="3"/>
      <c r="U1693" s="3"/>
      <c r="V1693" s="3"/>
      <c r="W1693" s="3"/>
      <c r="X1693" s="3"/>
      <c r="Y1693" s="3"/>
      <c r="Z1693" s="3"/>
      <c r="AA1693" s="3"/>
      <c r="AB1693" s="3"/>
      <c r="AC1693" s="3"/>
      <c r="AD1693" s="3"/>
      <c r="AE1693" s="3"/>
      <c r="AF1693" s="3"/>
      <c r="AG1693" s="3"/>
      <c r="AH1693" s="3"/>
      <c r="AI1693" s="3"/>
      <c r="AJ1693" s="3"/>
      <c r="AK1693" s="3"/>
      <c r="AL1693" s="1"/>
      <c r="AM1693" s="1"/>
    </row>
    <row r="1694" spans="12:39">
      <c r="L1694" s="1"/>
      <c r="M1694" s="1"/>
      <c r="N1694" s="1"/>
      <c r="O1694" s="1"/>
      <c r="P1694" s="1"/>
      <c r="Q1694" s="1"/>
      <c r="R1694" s="3"/>
      <c r="S1694" s="3"/>
      <c r="T1694" s="3"/>
      <c r="U1694" s="3"/>
      <c r="V1694" s="3"/>
      <c r="W1694" s="3"/>
      <c r="X1694" s="3"/>
      <c r="Y1694" s="3"/>
      <c r="Z1694" s="3"/>
      <c r="AA1694" s="3"/>
      <c r="AB1694" s="3"/>
      <c r="AC1694" s="3"/>
      <c r="AD1694" s="3"/>
      <c r="AE1694" s="3"/>
      <c r="AF1694" s="3"/>
      <c r="AG1694" s="3"/>
      <c r="AH1694" s="3"/>
      <c r="AI1694" s="3"/>
      <c r="AJ1694" s="3"/>
      <c r="AK1694" s="3"/>
      <c r="AL1694" s="1"/>
      <c r="AM1694" s="1"/>
    </row>
    <row r="1695" spans="12:39">
      <c r="L1695" s="1"/>
      <c r="M1695" s="1"/>
      <c r="N1695" s="1"/>
      <c r="O1695" s="1"/>
      <c r="P1695" s="1"/>
      <c r="Q1695" s="1"/>
      <c r="R1695" s="3"/>
      <c r="S1695" s="3"/>
      <c r="T1695" s="3"/>
      <c r="U1695" s="3"/>
      <c r="V1695" s="3"/>
      <c r="W1695" s="3"/>
      <c r="X1695" s="3"/>
      <c r="Y1695" s="3"/>
      <c r="Z1695" s="3"/>
      <c r="AA1695" s="3"/>
      <c r="AB1695" s="3"/>
      <c r="AC1695" s="3"/>
      <c r="AD1695" s="3"/>
      <c r="AE1695" s="3"/>
      <c r="AF1695" s="3"/>
      <c r="AG1695" s="3"/>
      <c r="AH1695" s="3"/>
      <c r="AI1695" s="3"/>
      <c r="AJ1695" s="3"/>
      <c r="AK1695" s="3"/>
      <c r="AL1695" s="1"/>
      <c r="AM1695" s="1"/>
    </row>
    <row r="1696" spans="12:39">
      <c r="L1696" s="1"/>
      <c r="M1696" s="1"/>
      <c r="N1696" s="1"/>
      <c r="O1696" s="1"/>
      <c r="P1696" s="1"/>
      <c r="Q1696" s="1"/>
      <c r="R1696" s="3"/>
      <c r="S1696" s="3"/>
      <c r="T1696" s="3"/>
      <c r="U1696" s="3"/>
      <c r="V1696" s="3"/>
      <c r="W1696" s="3"/>
      <c r="X1696" s="3"/>
      <c r="Y1696" s="3"/>
      <c r="Z1696" s="3"/>
      <c r="AA1696" s="3"/>
      <c r="AB1696" s="3"/>
      <c r="AC1696" s="3"/>
      <c r="AD1696" s="3"/>
      <c r="AE1696" s="3"/>
      <c r="AF1696" s="3"/>
      <c r="AG1696" s="3"/>
      <c r="AH1696" s="3"/>
      <c r="AI1696" s="3"/>
      <c r="AJ1696" s="3"/>
      <c r="AK1696" s="3"/>
      <c r="AL1696" s="1"/>
      <c r="AM1696" s="1"/>
    </row>
    <row r="1697" spans="12:39">
      <c r="L1697" s="1"/>
      <c r="M1697" s="1"/>
      <c r="N1697" s="1"/>
      <c r="O1697" s="1"/>
      <c r="P1697" s="1"/>
      <c r="Q1697" s="1"/>
      <c r="R1697" s="3"/>
      <c r="S1697" s="3"/>
      <c r="T1697" s="3"/>
      <c r="U1697" s="3"/>
      <c r="V1697" s="3"/>
      <c r="W1697" s="3"/>
      <c r="X1697" s="3"/>
      <c r="Y1697" s="3"/>
      <c r="Z1697" s="3"/>
      <c r="AA1697" s="3"/>
      <c r="AB1697" s="3"/>
      <c r="AC1697" s="3"/>
      <c r="AD1697" s="3"/>
      <c r="AE1697" s="3"/>
      <c r="AF1697" s="3"/>
      <c r="AG1697" s="3"/>
      <c r="AH1697" s="3"/>
      <c r="AI1697" s="3"/>
      <c r="AJ1697" s="3"/>
      <c r="AK1697" s="3"/>
      <c r="AL1697" s="1"/>
      <c r="AM1697" s="1"/>
    </row>
  </sheetData>
  <sheetProtection algorithmName="SHA-512" hashValue="+QhlQ8/aiRbkh6wEQ3JIQA+FRovR4zLuY1hbXoc+fFm6s9pZhRekcdUM570Q9ng17Xt20tjqPlVhKtX4fHHs7w==" saltValue="mLzv2hTh5RSfOWtXs9jEsQ==" spinCount="100000" sheet="1" selectLockedCells="1" selectUnlockedCells="1"/>
  <mergeCells count="10">
    <mergeCell ref="B39:C39"/>
    <mergeCell ref="B38:C38"/>
    <mergeCell ref="B35:C35"/>
    <mergeCell ref="B36:C36"/>
    <mergeCell ref="B37:C37"/>
    <mergeCell ref="B29:C29"/>
    <mergeCell ref="B30:C30"/>
    <mergeCell ref="B31:C31"/>
    <mergeCell ref="B32:C32"/>
    <mergeCell ref="B33:C33"/>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3B7C6-988A-4837-842D-AF5CAA7BED56}">
  <sheetPr transitionEvaluation="1">
    <pageSetUpPr fitToPage="1"/>
  </sheetPr>
  <dimension ref="A1:AX1357"/>
  <sheetViews>
    <sheetView showGridLines="0" zoomScale="75" workbookViewId="0">
      <selection activeCell="D69" sqref="D69"/>
    </sheetView>
  </sheetViews>
  <sheetFormatPr defaultColWidth="10.796875" defaultRowHeight="17.25"/>
  <cols>
    <col min="1" max="1" width="2.796875" customWidth="1"/>
    <col min="2" max="2" width="5.19921875" customWidth="1"/>
    <col min="3" max="3" width="22.796875" customWidth="1"/>
    <col min="4" max="4" width="13.5" customWidth="1"/>
    <col min="5" max="5" width="2.796875" customWidth="1"/>
    <col min="6" max="6" width="1.796875" customWidth="1"/>
    <col min="7" max="7" width="3.796875" customWidth="1"/>
    <col min="8" max="8" width="18.19921875" customWidth="1"/>
    <col min="9" max="9" width="12.3984375" customWidth="1"/>
    <col min="10" max="10" width="14.796875" customWidth="1"/>
    <col min="11" max="11" width="13.796875" customWidth="1"/>
    <col min="12" max="12" width="3.69921875" customWidth="1"/>
    <col min="13" max="13" width="12.5" customWidth="1"/>
    <col min="14" max="14" width="1.796875" customWidth="1"/>
    <col min="15" max="15" width="2.09765625" customWidth="1"/>
    <col min="16" max="16" width="13.8984375" customWidth="1"/>
    <col min="17" max="17" width="1.59765625" customWidth="1"/>
    <col min="18" max="18" width="2.296875" customWidth="1"/>
    <col min="19" max="19" width="17" customWidth="1"/>
    <col min="20" max="20" width="1.8984375" customWidth="1"/>
    <col min="21" max="21" width="3.796875" customWidth="1"/>
    <col min="22" max="22" width="13.796875" customWidth="1"/>
    <col min="23" max="23" width="3.796875" customWidth="1"/>
    <col min="24" max="24" width="2.796875" customWidth="1"/>
    <col min="25" max="25" width="8.296875" customWidth="1"/>
    <col min="26" max="26" width="12.796875" customWidth="1"/>
    <col min="27" max="27" width="19.5" customWidth="1"/>
    <col min="28" max="28" width="14.296875" customWidth="1"/>
    <col min="29" max="29" width="11.796875" customWidth="1"/>
    <col min="30" max="30" width="13.69921875" customWidth="1"/>
  </cols>
  <sheetData>
    <row r="1" spans="1:50">
      <c r="A1" s="1"/>
      <c r="C1" s="94"/>
      <c r="E1" s="1"/>
      <c r="F1" s="1"/>
      <c r="G1" s="1"/>
      <c r="R1" s="1"/>
      <c r="S1" s="1"/>
      <c r="T1" s="3"/>
      <c r="U1" s="3"/>
      <c r="V1" s="3"/>
      <c r="W1" s="3"/>
      <c r="X1" s="3"/>
      <c r="Y1" s="3"/>
      <c r="Z1" s="3"/>
      <c r="AA1" s="3"/>
      <c r="AB1" s="3"/>
      <c r="AC1" s="3"/>
      <c r="AD1" s="3"/>
      <c r="AE1" s="3"/>
      <c r="AF1" s="3"/>
      <c r="AG1" s="3"/>
      <c r="AH1" s="3"/>
      <c r="AI1" s="3"/>
      <c r="AJ1" s="3"/>
      <c r="AK1" s="3"/>
      <c r="AL1" s="1"/>
      <c r="AM1" s="1"/>
      <c r="AN1" s="1"/>
      <c r="AO1" s="1"/>
      <c r="AP1" s="1"/>
      <c r="AQ1" s="1"/>
      <c r="AR1" s="1"/>
      <c r="AS1" s="1"/>
      <c r="AT1" s="1"/>
      <c r="AU1" s="1"/>
      <c r="AV1" s="1"/>
      <c r="AW1" s="1"/>
      <c r="AX1" s="1"/>
    </row>
    <row r="2" spans="1:50">
      <c r="A2" s="1"/>
      <c r="E2" s="1"/>
      <c r="F2" s="1"/>
      <c r="G2" s="1"/>
      <c r="R2" s="1"/>
      <c r="S2" s="1"/>
      <c r="T2" s="3"/>
      <c r="U2" s="3"/>
      <c r="V2" s="3"/>
      <c r="W2" s="3"/>
      <c r="X2" s="3"/>
      <c r="Y2" s="3"/>
      <c r="Z2" s="3"/>
      <c r="AA2" s="3"/>
      <c r="AB2" s="3"/>
      <c r="AC2" s="3"/>
      <c r="AD2" s="3"/>
      <c r="AE2" s="3"/>
      <c r="AF2" s="3"/>
      <c r="AG2" s="3"/>
      <c r="AH2" s="3"/>
      <c r="AI2" s="3"/>
      <c r="AJ2" s="3"/>
      <c r="AK2" s="3"/>
      <c r="AL2" s="1"/>
      <c r="AM2" s="1"/>
      <c r="AN2" s="1"/>
      <c r="AO2" s="1"/>
      <c r="AP2" s="1"/>
      <c r="AQ2" s="1"/>
      <c r="AR2" s="1"/>
      <c r="AS2" s="1"/>
      <c r="AT2" s="1"/>
      <c r="AU2" s="1"/>
      <c r="AV2" s="1"/>
      <c r="AW2" s="1"/>
      <c r="AX2" s="1"/>
    </row>
    <row r="3" spans="1:50">
      <c r="A3" s="1"/>
      <c r="C3" s="75" t="s">
        <v>142</v>
      </c>
      <c r="E3" s="1"/>
      <c r="F3" s="1"/>
      <c r="G3" s="2"/>
      <c r="R3" s="1"/>
      <c r="S3" s="1"/>
      <c r="T3" s="3"/>
      <c r="U3" s="3"/>
      <c r="V3" s="3"/>
      <c r="W3" s="3"/>
      <c r="X3" s="3"/>
      <c r="Y3" s="3"/>
      <c r="Z3" s="3"/>
      <c r="AA3" s="3"/>
      <c r="AB3" s="3"/>
      <c r="AC3" s="3"/>
      <c r="AD3" s="3"/>
      <c r="AE3" s="3"/>
      <c r="AF3" s="3"/>
      <c r="AG3" s="3"/>
      <c r="AH3" s="3"/>
      <c r="AI3" s="3"/>
      <c r="AJ3" s="3"/>
      <c r="AK3" s="3"/>
      <c r="AL3" s="1"/>
      <c r="AM3" s="1"/>
      <c r="AN3" s="1"/>
      <c r="AO3" s="1"/>
      <c r="AP3" s="1"/>
      <c r="AQ3" s="1"/>
      <c r="AR3" s="1"/>
      <c r="AS3" s="1"/>
      <c r="AT3" s="1"/>
      <c r="AU3" s="1"/>
      <c r="AV3" s="1"/>
      <c r="AW3" s="1"/>
      <c r="AX3" s="1"/>
    </row>
    <row r="4" spans="1:50">
      <c r="A4" s="1"/>
      <c r="B4" t="s">
        <v>667</v>
      </c>
      <c r="E4" s="1"/>
      <c r="F4" s="1"/>
      <c r="G4" s="1"/>
      <c r="H4" s="25" t="s">
        <v>141</v>
      </c>
      <c r="K4" s="1"/>
      <c r="R4" s="1"/>
      <c r="S4" s="1"/>
      <c r="T4" s="3"/>
      <c r="U4" s="3"/>
      <c r="V4" s="3"/>
      <c r="W4" s="3"/>
      <c r="X4" s="3"/>
      <c r="Y4" s="3"/>
      <c r="Z4" s="3"/>
      <c r="AA4" s="3"/>
      <c r="AB4" s="3"/>
      <c r="AC4" s="3"/>
      <c r="AD4" s="3"/>
      <c r="AE4" s="3"/>
      <c r="AF4" s="3"/>
      <c r="AG4" s="3"/>
      <c r="AH4" s="3"/>
      <c r="AI4" s="3"/>
      <c r="AJ4" s="3"/>
      <c r="AK4" s="3"/>
      <c r="AL4" s="1"/>
      <c r="AM4" s="1"/>
      <c r="AN4" s="1"/>
      <c r="AO4" s="1"/>
      <c r="AP4" s="1"/>
      <c r="AQ4" s="1"/>
      <c r="AR4" s="1"/>
      <c r="AS4" s="1"/>
      <c r="AT4" s="1"/>
      <c r="AU4" s="1"/>
      <c r="AV4" s="1"/>
      <c r="AW4" s="1"/>
      <c r="AX4" s="1"/>
    </row>
    <row r="5" spans="1:50">
      <c r="A5" s="1"/>
      <c r="E5" s="1"/>
      <c r="F5" s="1"/>
      <c r="G5" s="1"/>
      <c r="K5" s="1"/>
      <c r="R5" s="1"/>
      <c r="S5" s="1"/>
      <c r="T5" s="3"/>
      <c r="U5" s="3"/>
      <c r="V5" s="3"/>
      <c r="W5" s="3"/>
      <c r="X5" s="3"/>
      <c r="Y5" s="3"/>
      <c r="Z5" s="3"/>
      <c r="AA5" s="3"/>
      <c r="AB5" s="3"/>
      <c r="AC5" s="3"/>
      <c r="AD5" s="3"/>
      <c r="AE5" s="3"/>
      <c r="AF5" s="3"/>
      <c r="AG5" s="3"/>
      <c r="AH5" s="3"/>
      <c r="AI5" s="3"/>
      <c r="AJ5" s="3"/>
      <c r="AK5" s="3"/>
      <c r="AL5" s="1"/>
      <c r="AM5" s="1"/>
      <c r="AN5" s="1"/>
      <c r="AO5" s="1"/>
      <c r="AP5" s="1"/>
      <c r="AQ5" s="1"/>
      <c r="AR5" s="1"/>
      <c r="AS5" s="1"/>
      <c r="AT5" s="1"/>
      <c r="AU5" s="1"/>
      <c r="AV5" s="1"/>
      <c r="AW5" s="1"/>
      <c r="AX5" s="1"/>
    </row>
    <row r="6" spans="1:50">
      <c r="A6" s="1"/>
      <c r="B6" s="153" t="s">
        <v>10</v>
      </c>
      <c r="C6" s="68" t="s">
        <v>129</v>
      </c>
      <c r="D6" s="64">
        <f>+M26</f>
        <v>0</v>
      </c>
      <c r="E6" s="1"/>
      <c r="F6" s="1"/>
      <c r="G6" s="1"/>
      <c r="H6" s="23" t="s">
        <v>93</v>
      </c>
      <c r="I6" s="79" t="s">
        <v>103</v>
      </c>
      <c r="J6" s="64">
        <f>+'入　力'!F81</f>
        <v>0</v>
      </c>
      <c r="R6" s="1"/>
      <c r="S6" s="1"/>
      <c r="T6" s="3"/>
      <c r="U6" s="3"/>
      <c r="V6" s="3"/>
      <c r="W6" s="3"/>
      <c r="X6" s="3"/>
      <c r="Y6" s="3"/>
      <c r="Z6" s="3"/>
      <c r="AA6" s="3"/>
      <c r="AB6" s="3"/>
      <c r="AC6" s="3"/>
      <c r="AD6" s="3"/>
      <c r="AE6" s="3"/>
      <c r="AF6" s="3"/>
      <c r="AG6" s="3"/>
      <c r="AH6" s="3"/>
      <c r="AI6" s="3"/>
      <c r="AJ6" s="3"/>
      <c r="AK6" s="3"/>
      <c r="AL6" s="1"/>
      <c r="AM6" s="1"/>
      <c r="AN6" s="1"/>
      <c r="AO6" s="1"/>
      <c r="AP6" s="1"/>
      <c r="AQ6" s="1"/>
      <c r="AR6" s="1"/>
      <c r="AS6" s="1"/>
      <c r="AT6" s="1"/>
      <c r="AU6" s="1"/>
      <c r="AV6" s="1"/>
      <c r="AW6" s="1"/>
      <c r="AX6" s="1"/>
    </row>
    <row r="7" spans="1:50">
      <c r="A7" s="1"/>
      <c r="B7" s="98"/>
      <c r="C7" s="5" t="s">
        <v>130</v>
      </c>
      <c r="D7" s="65">
        <f>+J13</f>
        <v>0</v>
      </c>
      <c r="E7" s="1"/>
      <c r="F7" s="1"/>
      <c r="G7" s="1"/>
      <c r="H7" s="1"/>
      <c r="I7" s="79" t="s">
        <v>124</v>
      </c>
      <c r="J7" s="64">
        <f>+'入　力'!F82</f>
        <v>0</v>
      </c>
      <c r="R7" s="1"/>
      <c r="S7" s="1"/>
      <c r="T7" s="3"/>
      <c r="U7" s="3"/>
      <c r="V7" s="3"/>
      <c r="W7" s="3"/>
      <c r="X7" s="3"/>
      <c r="Y7" s="3"/>
      <c r="Z7" s="3"/>
      <c r="AA7" s="3"/>
      <c r="AB7" s="3"/>
      <c r="AC7" s="3"/>
      <c r="AD7" s="3"/>
      <c r="AE7" s="3"/>
      <c r="AF7" s="3"/>
      <c r="AG7" s="3"/>
      <c r="AH7" s="3"/>
      <c r="AI7" s="3"/>
      <c r="AJ7" s="3"/>
      <c r="AK7" s="3"/>
      <c r="AL7" s="1"/>
      <c r="AM7" s="1"/>
      <c r="AN7" s="1"/>
      <c r="AO7" s="1"/>
      <c r="AP7" s="1"/>
      <c r="AQ7" s="1"/>
      <c r="AR7" s="1"/>
      <c r="AS7" s="1"/>
      <c r="AT7" s="1"/>
      <c r="AU7" s="1"/>
      <c r="AV7" s="1"/>
      <c r="AW7" s="1"/>
      <c r="AX7" s="1"/>
    </row>
    <row r="8" spans="1:50" ht="18" thickBot="1">
      <c r="A8" s="1"/>
      <c r="B8" s="152" t="s">
        <v>17</v>
      </c>
      <c r="C8" s="69" t="s">
        <v>47</v>
      </c>
      <c r="D8" s="154">
        <f>MAX(SUM(D6:D7),0)</f>
        <v>0</v>
      </c>
      <c r="E8" s="1"/>
      <c r="F8" s="1"/>
      <c r="G8" s="1"/>
      <c r="H8" s="1"/>
      <c r="I8" s="78" t="s">
        <v>104</v>
      </c>
      <c r="J8" s="64">
        <f>+'入　力'!F83</f>
        <v>0</v>
      </c>
      <c r="R8" s="1"/>
      <c r="S8" s="1"/>
      <c r="T8" s="3"/>
      <c r="U8" s="3"/>
      <c r="V8" s="3"/>
      <c r="W8" s="3"/>
      <c r="X8" s="3"/>
      <c r="Y8" s="3"/>
      <c r="Z8" s="3"/>
      <c r="AA8" s="3"/>
      <c r="AB8" s="3"/>
      <c r="AC8" s="3"/>
      <c r="AD8" s="3"/>
      <c r="AE8" s="3"/>
      <c r="AF8" s="3"/>
      <c r="AG8" s="3"/>
      <c r="AH8" s="3"/>
      <c r="AI8" s="3"/>
      <c r="AJ8" s="3"/>
      <c r="AK8" s="3"/>
      <c r="AL8" s="1"/>
      <c r="AM8" s="1"/>
      <c r="AN8" s="1"/>
      <c r="AO8" s="1"/>
      <c r="AP8" s="1"/>
      <c r="AQ8" s="1"/>
      <c r="AR8" s="1"/>
      <c r="AS8" s="1"/>
      <c r="AT8" s="1"/>
      <c r="AU8" s="1"/>
      <c r="AV8" s="1"/>
      <c r="AW8" s="1"/>
      <c r="AX8" s="1"/>
    </row>
    <row r="9" spans="1:50" ht="18.75" thickTop="1" thickBot="1">
      <c r="A9" s="3"/>
      <c r="B9" s="445" t="s">
        <v>131</v>
      </c>
      <c r="C9" s="417"/>
      <c r="D9" s="14">
        <f>MIN(2900000*J18/12,D8)</f>
        <v>0</v>
      </c>
      <c r="E9" s="30"/>
      <c r="F9" s="1"/>
      <c r="G9" s="1"/>
      <c r="H9" s="1"/>
      <c r="I9" s="79" t="s">
        <v>9</v>
      </c>
      <c r="J9" s="19">
        <f>+J6-J7-J8</f>
        <v>0</v>
      </c>
      <c r="R9" s="1"/>
      <c r="S9" s="1"/>
      <c r="T9" s="3"/>
      <c r="U9" s="3"/>
      <c r="V9" s="3"/>
      <c r="W9" s="3"/>
      <c r="X9" s="3"/>
      <c r="Y9" s="3"/>
      <c r="Z9" s="3"/>
      <c r="AA9" s="3"/>
      <c r="AB9" s="3"/>
      <c r="AC9" s="3"/>
      <c r="AD9" s="3"/>
      <c r="AE9" s="3"/>
      <c r="AF9" s="3"/>
      <c r="AG9" s="3"/>
      <c r="AH9" s="3"/>
      <c r="AI9" s="3"/>
      <c r="AJ9" s="3"/>
      <c r="AK9" s="3"/>
      <c r="AL9" s="1"/>
      <c r="AM9" s="1"/>
      <c r="AN9" s="1"/>
      <c r="AO9" s="1"/>
      <c r="AP9" s="1"/>
      <c r="AQ9" s="1"/>
      <c r="AR9" s="1"/>
      <c r="AS9" s="1"/>
      <c r="AT9" s="1"/>
      <c r="AU9" s="1"/>
      <c r="AV9" s="1"/>
      <c r="AW9" s="1"/>
      <c r="AX9" s="1"/>
    </row>
    <row r="10" spans="1:50" ht="18.75" thickTop="1" thickBot="1">
      <c r="A10" s="3"/>
      <c r="B10" s="446" t="s">
        <v>86</v>
      </c>
      <c r="C10" s="419"/>
      <c r="D10" s="90">
        <f>IF(D8-D9&gt;=1000,+TRUNC((+D8-D9)/1000)*1000,0)</f>
        <v>0</v>
      </c>
      <c r="E10" s="30"/>
      <c r="F10" s="1"/>
      <c r="G10" s="1"/>
      <c r="R10" s="1"/>
      <c r="S10" s="1"/>
      <c r="T10" s="3"/>
      <c r="U10" s="3"/>
      <c r="V10" s="3"/>
      <c r="W10" s="3"/>
      <c r="X10" s="3"/>
      <c r="Y10" s="3"/>
      <c r="Z10" s="3"/>
      <c r="AA10" s="3"/>
      <c r="AB10" s="3"/>
      <c r="AC10" s="3"/>
      <c r="AD10" s="3"/>
      <c r="AE10" s="3"/>
      <c r="AF10" s="3"/>
      <c r="AG10" s="3"/>
      <c r="AH10" s="3"/>
      <c r="AI10" s="3"/>
      <c r="AJ10" s="3"/>
      <c r="AK10" s="3"/>
      <c r="AL10" s="1"/>
      <c r="AM10" s="1"/>
      <c r="AN10" s="1"/>
      <c r="AO10" s="1"/>
      <c r="AP10" s="1"/>
      <c r="AQ10" s="1"/>
      <c r="AR10" s="1"/>
      <c r="AS10" s="1"/>
      <c r="AT10" s="1"/>
      <c r="AU10" s="1"/>
      <c r="AV10" s="1"/>
      <c r="AW10" s="1"/>
      <c r="AX10" s="1"/>
    </row>
    <row r="11" spans="1:50">
      <c r="A11" s="7"/>
      <c r="B11" s="223" t="s">
        <v>639</v>
      </c>
      <c r="C11" s="68" t="s">
        <v>96</v>
      </c>
      <c r="D11" s="31">
        <f>IF(D10&gt;0,+D10/D8*D6,0)</f>
        <v>0</v>
      </c>
      <c r="E11" s="30"/>
      <c r="F11" s="1"/>
      <c r="G11" s="1"/>
      <c r="H11" s="23" t="s">
        <v>51</v>
      </c>
      <c r="I11" s="2" t="s">
        <v>7</v>
      </c>
      <c r="J11" s="64">
        <f>+'入　力'!L81</f>
        <v>0</v>
      </c>
      <c r="R11" s="1"/>
      <c r="S11" s="1"/>
      <c r="T11" s="3"/>
      <c r="U11" s="3"/>
      <c r="V11" s="3"/>
      <c r="W11" s="3"/>
      <c r="X11" s="3"/>
      <c r="Y11" s="3"/>
      <c r="Z11" s="3"/>
      <c r="AA11" s="3"/>
      <c r="AB11" s="3"/>
      <c r="AC11" s="3"/>
      <c r="AD11" s="3"/>
      <c r="AE11" s="3"/>
      <c r="AF11" s="3"/>
      <c r="AG11" s="3"/>
      <c r="AH11" s="3"/>
      <c r="AI11" s="3"/>
      <c r="AJ11" s="3"/>
      <c r="AK11" s="3"/>
      <c r="AL11" s="1"/>
      <c r="AM11" s="1"/>
      <c r="AN11" s="1"/>
      <c r="AO11" s="1"/>
      <c r="AP11" s="1"/>
      <c r="AQ11" s="1"/>
      <c r="AR11" s="1"/>
      <c r="AS11" s="1"/>
      <c r="AT11" s="1"/>
      <c r="AU11" s="1"/>
      <c r="AV11" s="1"/>
      <c r="AW11" s="1"/>
      <c r="AX11" s="1"/>
    </row>
    <row r="12" spans="1:50">
      <c r="A12" s="7"/>
      <c r="B12" s="338" t="s">
        <v>640</v>
      </c>
      <c r="C12" s="5" t="s">
        <v>97</v>
      </c>
      <c r="D12" s="10">
        <f>IF(D10&gt;0,+D10/D8*D7,0)</f>
        <v>0</v>
      </c>
      <c r="E12" s="3"/>
      <c r="F12" s="1"/>
      <c r="G12" s="1"/>
      <c r="H12" s="1"/>
      <c r="I12" s="1" t="s">
        <v>39</v>
      </c>
      <c r="J12" s="64">
        <f>+'入　力'!L82</f>
        <v>0</v>
      </c>
      <c r="R12" s="1"/>
      <c r="S12" s="1"/>
      <c r="T12" s="3"/>
      <c r="U12" s="3"/>
      <c r="V12" s="3"/>
      <c r="W12" s="3"/>
      <c r="X12" s="3"/>
      <c r="Y12" s="3"/>
      <c r="Z12" s="3"/>
      <c r="AA12" s="3"/>
      <c r="AB12" s="3"/>
      <c r="AC12" s="3"/>
      <c r="AD12" s="3"/>
      <c r="AE12" s="3"/>
      <c r="AF12" s="3"/>
      <c r="AG12" s="3"/>
      <c r="AH12" s="3"/>
      <c r="AI12" s="3"/>
      <c r="AJ12" s="3"/>
      <c r="AK12" s="3"/>
      <c r="AL12" s="1"/>
      <c r="AM12" s="1"/>
      <c r="AN12" s="1"/>
      <c r="AO12" s="1"/>
      <c r="AP12" s="1"/>
      <c r="AQ12" s="1"/>
      <c r="AR12" s="1"/>
      <c r="AS12" s="1"/>
      <c r="AT12" s="1"/>
      <c r="AU12" s="1"/>
      <c r="AV12" s="1"/>
      <c r="AW12" s="1"/>
      <c r="AX12" s="1"/>
    </row>
    <row r="13" spans="1:50">
      <c r="A13" s="7"/>
      <c r="B13" s="223" t="s">
        <v>641</v>
      </c>
      <c r="C13" s="68" t="s">
        <v>663</v>
      </c>
      <c r="D13" s="14">
        <f>+D11*5%</f>
        <v>0</v>
      </c>
      <c r="E13" s="3"/>
      <c r="F13" s="1"/>
      <c r="G13" s="1"/>
      <c r="I13" s="2" t="s">
        <v>9</v>
      </c>
      <c r="J13" s="19">
        <f>+J11-J12</f>
        <v>0</v>
      </c>
      <c r="R13" s="1"/>
      <c r="S13" s="1"/>
      <c r="T13" s="3"/>
      <c r="U13" s="3"/>
      <c r="V13" s="3"/>
      <c r="W13" s="3"/>
      <c r="X13" s="3"/>
      <c r="Y13" s="3"/>
      <c r="Z13" s="3"/>
      <c r="AA13" s="3"/>
      <c r="AB13" s="3"/>
      <c r="AC13" s="3"/>
      <c r="AD13" s="3"/>
      <c r="AE13" s="3"/>
      <c r="AF13" s="3"/>
      <c r="AG13" s="3"/>
      <c r="AH13" s="3"/>
      <c r="AI13" s="3"/>
      <c r="AJ13" s="3"/>
      <c r="AK13" s="3"/>
      <c r="AL13" s="1"/>
      <c r="AM13" s="1"/>
      <c r="AN13" s="1"/>
      <c r="AO13" s="1"/>
      <c r="AP13" s="1"/>
      <c r="AQ13" s="1"/>
      <c r="AR13" s="1"/>
      <c r="AS13" s="1"/>
      <c r="AT13" s="1"/>
      <c r="AU13" s="1"/>
      <c r="AV13" s="1"/>
      <c r="AW13" s="1"/>
      <c r="AX13" s="1"/>
    </row>
    <row r="14" spans="1:50" ht="18" thickBot="1">
      <c r="A14" s="7"/>
      <c r="B14" s="339" t="s">
        <v>642</v>
      </c>
      <c r="C14" s="5" t="s">
        <v>644</v>
      </c>
      <c r="D14" s="66">
        <f>+D12*5%</f>
        <v>0</v>
      </c>
      <c r="E14" s="3"/>
      <c r="F14" s="1"/>
      <c r="G14" s="1"/>
      <c r="R14" s="1"/>
      <c r="S14" s="1"/>
      <c r="T14" s="3"/>
      <c r="U14" s="3"/>
      <c r="V14" s="3"/>
      <c r="W14" s="3"/>
      <c r="X14" s="3"/>
      <c r="Y14" s="3"/>
      <c r="Z14" s="3"/>
      <c r="AA14" s="3"/>
      <c r="AB14" s="3"/>
      <c r="AC14" s="3"/>
      <c r="AD14" s="3"/>
      <c r="AE14" s="3"/>
      <c r="AF14" s="3"/>
      <c r="AG14" s="3"/>
      <c r="AH14" s="3"/>
      <c r="AI14" s="3"/>
      <c r="AJ14" s="3"/>
      <c r="AK14" s="3"/>
      <c r="AL14" s="1"/>
      <c r="AM14" s="1"/>
      <c r="AN14" s="1"/>
      <c r="AO14" s="1"/>
      <c r="AP14" s="1"/>
      <c r="AQ14" s="1"/>
      <c r="AR14" s="1"/>
      <c r="AS14" s="1"/>
      <c r="AT14" s="1"/>
      <c r="AU14" s="1"/>
      <c r="AV14" s="1"/>
      <c r="AW14" s="1"/>
      <c r="AX14" s="1"/>
    </row>
    <row r="15" spans="1:50" ht="18" thickBot="1">
      <c r="A15" s="7"/>
      <c r="B15" s="91" t="s">
        <v>140</v>
      </c>
      <c r="C15" s="92"/>
      <c r="D15" s="93">
        <f>ROUNDDOWN(+D13+D14,-2)</f>
        <v>0</v>
      </c>
      <c r="E15" s="3"/>
      <c r="F15" s="1"/>
      <c r="G15" s="1"/>
      <c r="R15" s="1"/>
      <c r="S15" s="1"/>
      <c r="T15" s="3"/>
      <c r="U15" s="3"/>
      <c r="V15" s="3"/>
      <c r="W15" s="3"/>
      <c r="X15" s="3"/>
      <c r="Y15" s="3"/>
      <c r="Z15" s="3"/>
      <c r="AA15" s="3"/>
      <c r="AB15" s="3"/>
      <c r="AC15" s="3"/>
      <c r="AD15" s="3"/>
      <c r="AE15" s="3"/>
      <c r="AF15" s="3"/>
      <c r="AG15" s="3"/>
      <c r="AH15" s="3"/>
      <c r="AI15" s="3"/>
      <c r="AJ15" s="3"/>
      <c r="AK15" s="3"/>
      <c r="AL15" s="1"/>
      <c r="AM15" s="1"/>
      <c r="AN15" s="1"/>
      <c r="AO15" s="1"/>
      <c r="AP15" s="1"/>
      <c r="AQ15" s="1"/>
      <c r="AR15" s="1"/>
      <c r="AS15" s="1"/>
      <c r="AT15" s="1"/>
      <c r="AU15" s="1"/>
      <c r="AV15" s="1"/>
      <c r="AW15" s="1"/>
      <c r="AX15" s="1"/>
    </row>
    <row r="16" spans="1:50">
      <c r="A16" s="7"/>
      <c r="B16" s="3"/>
      <c r="D16" s="3"/>
      <c r="E16" s="3"/>
      <c r="F16" s="1"/>
      <c r="G16" s="1"/>
      <c r="H16" s="26" t="s">
        <v>132</v>
      </c>
      <c r="R16" s="1"/>
      <c r="S16" s="1"/>
      <c r="T16" s="3"/>
      <c r="U16" s="3"/>
      <c r="V16" s="3"/>
      <c r="W16" s="3"/>
      <c r="X16" s="3"/>
      <c r="Y16" s="3"/>
      <c r="Z16" s="3"/>
      <c r="AA16" s="3"/>
      <c r="AB16" s="3"/>
      <c r="AC16" s="3"/>
      <c r="AD16" s="3"/>
      <c r="AE16" s="3"/>
      <c r="AF16" s="3"/>
      <c r="AG16" s="3"/>
      <c r="AH16" s="3"/>
      <c r="AI16" s="3"/>
      <c r="AJ16" s="3"/>
      <c r="AK16" s="3"/>
      <c r="AL16" s="1"/>
      <c r="AM16" s="1"/>
      <c r="AN16" s="1"/>
      <c r="AO16" s="1"/>
      <c r="AP16" s="1"/>
      <c r="AQ16" s="1"/>
      <c r="AR16" s="1"/>
      <c r="AS16" s="1"/>
      <c r="AT16" s="1"/>
      <c r="AU16" s="1"/>
      <c r="AV16" s="1"/>
      <c r="AW16" s="1"/>
      <c r="AX16" s="1"/>
    </row>
    <row r="17" spans="1:50">
      <c r="A17" s="7"/>
      <c r="B17" t="s">
        <v>668</v>
      </c>
      <c r="E17" s="3"/>
      <c r="F17" s="1"/>
      <c r="G17" s="1"/>
      <c r="R17" s="1"/>
      <c r="S17" s="1"/>
      <c r="T17" s="3"/>
      <c r="U17" s="3"/>
      <c r="V17" s="3"/>
      <c r="W17" s="3"/>
      <c r="X17" s="3"/>
      <c r="Y17" s="3"/>
      <c r="Z17" s="3"/>
      <c r="AA17" s="3"/>
      <c r="AB17" s="3"/>
      <c r="AC17" s="3"/>
      <c r="AD17" s="3"/>
      <c r="AE17" s="3"/>
      <c r="AF17" s="3"/>
      <c r="AG17" s="3"/>
      <c r="AH17" s="3"/>
      <c r="AI17" s="3"/>
      <c r="AJ17" s="3"/>
      <c r="AK17" s="3"/>
      <c r="AL17" s="1"/>
      <c r="AM17" s="1"/>
      <c r="AN17" s="1"/>
      <c r="AO17" s="1"/>
      <c r="AP17" s="1"/>
      <c r="AQ17" s="1"/>
      <c r="AR17" s="1"/>
      <c r="AS17" s="1"/>
      <c r="AT17" s="1"/>
      <c r="AU17" s="1"/>
      <c r="AV17" s="1"/>
      <c r="AW17" s="1"/>
      <c r="AX17" s="1"/>
    </row>
    <row r="18" spans="1:50">
      <c r="A18" s="7"/>
      <c r="E18" s="3"/>
      <c r="F18" s="1"/>
      <c r="G18" s="1"/>
      <c r="H18" t="s">
        <v>138</v>
      </c>
      <c r="J18" s="13">
        <f>+'入　力'!G197</f>
        <v>12</v>
      </c>
      <c r="K18" t="s">
        <v>139</v>
      </c>
      <c r="R18" s="1"/>
      <c r="S18" s="1"/>
      <c r="T18" s="3"/>
      <c r="U18" s="3"/>
      <c r="V18" s="3"/>
      <c r="W18" s="3"/>
      <c r="X18" s="3"/>
      <c r="Y18" s="3"/>
      <c r="Z18" s="3"/>
      <c r="AA18" s="3"/>
      <c r="AB18" s="3"/>
      <c r="AC18" s="3"/>
      <c r="AD18" s="3"/>
      <c r="AE18" s="3"/>
      <c r="AF18" s="3"/>
      <c r="AG18" s="3"/>
      <c r="AH18" s="3"/>
      <c r="AI18" s="3"/>
      <c r="AJ18" s="3"/>
      <c r="AK18" s="3"/>
      <c r="AL18" s="1"/>
      <c r="AM18" s="1"/>
      <c r="AN18" s="1"/>
      <c r="AO18" s="1"/>
      <c r="AP18" s="1"/>
      <c r="AQ18" s="1"/>
      <c r="AR18" s="1"/>
      <c r="AS18" s="1"/>
      <c r="AT18" s="1"/>
      <c r="AU18" s="1"/>
      <c r="AV18" s="1"/>
      <c r="AW18" s="1"/>
      <c r="AX18" s="1"/>
    </row>
    <row r="19" spans="1:50">
      <c r="A19" s="7"/>
      <c r="B19" s="153" t="s">
        <v>10</v>
      </c>
      <c r="C19" s="68" t="s">
        <v>96</v>
      </c>
      <c r="D19" s="64">
        <f>+P26</f>
        <v>0</v>
      </c>
      <c r="E19" s="3"/>
      <c r="F19" s="1"/>
      <c r="G19" s="1"/>
      <c r="K19" s="3"/>
      <c r="R19" s="1"/>
      <c r="S19" s="1"/>
      <c r="T19" s="3"/>
      <c r="U19" s="3"/>
      <c r="V19" s="3"/>
      <c r="W19" s="3"/>
      <c r="X19" s="3"/>
      <c r="Y19" s="3"/>
      <c r="Z19" s="3"/>
      <c r="AA19" s="3"/>
      <c r="AB19" s="3"/>
      <c r="AC19" s="3"/>
      <c r="AD19" s="3"/>
      <c r="AE19" s="3"/>
      <c r="AF19" s="3"/>
      <c r="AG19" s="3"/>
      <c r="AH19" s="3"/>
      <c r="AI19" s="3"/>
      <c r="AJ19" s="3"/>
      <c r="AK19" s="3"/>
      <c r="AL19" s="1"/>
      <c r="AM19" s="1"/>
      <c r="AN19" s="1"/>
      <c r="AO19" s="1"/>
      <c r="AP19" s="1"/>
      <c r="AQ19" s="1"/>
      <c r="AR19" s="1"/>
      <c r="AS19" s="1"/>
      <c r="AT19" s="1"/>
      <c r="AU19" s="1"/>
      <c r="AV19" s="1"/>
      <c r="AW19" s="1"/>
      <c r="AX19" s="1"/>
    </row>
    <row r="20" spans="1:50">
      <c r="A20" s="7"/>
      <c r="B20" s="98"/>
      <c r="C20" s="5" t="s">
        <v>97</v>
      </c>
      <c r="D20" s="65">
        <f>+J13</f>
        <v>0</v>
      </c>
      <c r="E20" s="3"/>
      <c r="F20" s="1"/>
      <c r="G20" s="1"/>
      <c r="H20" t="s">
        <v>133</v>
      </c>
      <c r="J20" s="13">
        <f>+'入　力'!G185</f>
        <v>0</v>
      </c>
      <c r="K20" s="3"/>
      <c r="R20" s="1"/>
      <c r="S20" s="1"/>
      <c r="T20" s="3"/>
      <c r="U20" s="3"/>
      <c r="V20" s="3"/>
      <c r="W20" s="3"/>
      <c r="X20" s="3"/>
      <c r="Y20" s="3"/>
      <c r="Z20" s="3"/>
      <c r="AA20" s="3"/>
      <c r="AB20" s="3"/>
      <c r="AC20" s="3"/>
      <c r="AD20" s="3"/>
      <c r="AE20" s="3"/>
      <c r="AF20" s="3"/>
      <c r="AG20" s="3"/>
      <c r="AH20" s="3"/>
      <c r="AI20" s="3"/>
      <c r="AJ20" s="3"/>
      <c r="AK20" s="3"/>
      <c r="AL20" s="1"/>
      <c r="AM20" s="1"/>
      <c r="AN20" s="1"/>
      <c r="AO20" s="1"/>
      <c r="AP20" s="1"/>
      <c r="AQ20" s="1"/>
      <c r="AR20" s="1"/>
      <c r="AS20" s="1"/>
      <c r="AT20" s="1"/>
      <c r="AU20" s="1"/>
      <c r="AV20" s="1"/>
      <c r="AW20" s="1"/>
      <c r="AX20" s="1"/>
    </row>
    <row r="21" spans="1:50" ht="18" thickBot="1">
      <c r="A21" s="7"/>
      <c r="B21" s="152" t="s">
        <v>17</v>
      </c>
      <c r="C21" s="69" t="s">
        <v>47</v>
      </c>
      <c r="D21" s="154">
        <f>MAX(SUM(D19:D20),0)</f>
        <v>0</v>
      </c>
      <c r="E21" s="3"/>
      <c r="F21" s="1"/>
      <c r="G21" s="1"/>
      <c r="K21" s="3"/>
      <c r="M21" t="s">
        <v>635</v>
      </c>
      <c r="P21" t="s">
        <v>636</v>
      </c>
      <c r="S21" t="s">
        <v>637</v>
      </c>
      <c r="T21" s="3"/>
      <c r="V21" t="s">
        <v>638</v>
      </c>
      <c r="W21" s="3"/>
      <c r="X21" s="3"/>
      <c r="Y21" s="3"/>
      <c r="Z21" s="3"/>
      <c r="AA21" s="3"/>
      <c r="AB21" s="3"/>
      <c r="AC21" s="3"/>
      <c r="AD21" s="3"/>
      <c r="AE21" s="3"/>
      <c r="AF21" s="3"/>
      <c r="AG21" s="3"/>
      <c r="AH21" s="3"/>
      <c r="AI21" s="3"/>
      <c r="AJ21" s="3"/>
      <c r="AK21" s="3"/>
      <c r="AL21" s="1"/>
      <c r="AM21" s="1"/>
      <c r="AN21" s="1"/>
      <c r="AO21" s="1"/>
      <c r="AP21" s="1"/>
      <c r="AQ21" s="1"/>
      <c r="AR21" s="1"/>
      <c r="AS21" s="1"/>
      <c r="AT21" s="1"/>
      <c r="AU21" s="1"/>
      <c r="AV21" s="1"/>
      <c r="AW21" s="1"/>
      <c r="AX21" s="1"/>
    </row>
    <row r="22" spans="1:50" ht="18.75" thickTop="1" thickBot="1">
      <c r="A22" s="8"/>
      <c r="B22" s="445" t="s">
        <v>131</v>
      </c>
      <c r="C22" s="417"/>
      <c r="D22" s="14">
        <f>MIN(2900000*J18/12,D21)</f>
        <v>0</v>
      </c>
      <c r="E22" s="3"/>
      <c r="F22" s="1"/>
      <c r="G22" s="1"/>
      <c r="H22" t="s">
        <v>134</v>
      </c>
      <c r="L22" s="3">
        <f>IF(J20=1,1,0)</f>
        <v>0</v>
      </c>
      <c r="M22" s="35">
        <f>+J9*L22</f>
        <v>0</v>
      </c>
      <c r="O22" s="3"/>
      <c r="R22" s="3"/>
      <c r="S22" s="35"/>
      <c r="T22" s="3"/>
      <c r="U22" s="3"/>
      <c r="V22" s="35"/>
      <c r="W22" s="3"/>
      <c r="X22" s="3"/>
      <c r="Y22" s="3"/>
      <c r="Z22" s="3"/>
      <c r="AA22" s="3"/>
      <c r="AB22" s="3"/>
      <c r="AC22" s="3"/>
      <c r="AD22" s="3"/>
      <c r="AE22" s="3"/>
      <c r="AF22" s="3"/>
      <c r="AG22" s="3"/>
      <c r="AH22" s="3"/>
      <c r="AI22" s="3"/>
      <c r="AJ22" s="3"/>
      <c r="AK22" s="3"/>
      <c r="AL22" s="1"/>
      <c r="AM22" s="1"/>
      <c r="AN22" s="1"/>
      <c r="AO22" s="1"/>
      <c r="AP22" s="1"/>
      <c r="AQ22" s="1"/>
      <c r="AR22" s="1"/>
      <c r="AS22" s="1"/>
      <c r="AT22" s="1"/>
      <c r="AU22" s="1"/>
      <c r="AV22" s="1"/>
      <c r="AW22" s="1"/>
      <c r="AX22" s="1"/>
    </row>
    <row r="23" spans="1:50" ht="18" thickTop="1">
      <c r="A23" s="3"/>
      <c r="B23" s="421" t="s">
        <v>86</v>
      </c>
      <c r="C23" s="422"/>
      <c r="D23" s="90">
        <f>IF(D21-D22&gt;=1000,+TRUNC((+D21-D22)/1000)*1000,0)</f>
        <v>0</v>
      </c>
      <c r="E23" s="3"/>
      <c r="F23" s="1"/>
      <c r="G23" s="1"/>
      <c r="H23" t="s">
        <v>135</v>
      </c>
      <c r="L23" s="3"/>
      <c r="M23" s="35"/>
      <c r="O23" s="3">
        <f>IF(J20=2,1,0)</f>
        <v>0</v>
      </c>
      <c r="P23" s="35">
        <f>+J9*O23</f>
        <v>0</v>
      </c>
      <c r="R23" s="3"/>
      <c r="S23" s="35"/>
      <c r="T23" s="3"/>
      <c r="U23" s="3"/>
      <c r="V23" s="35"/>
      <c r="W23" s="3"/>
      <c r="X23" s="3"/>
      <c r="Y23" s="3"/>
      <c r="Z23" s="3"/>
      <c r="AA23" s="3"/>
      <c r="AB23" s="3"/>
      <c r="AC23" s="3"/>
      <c r="AD23" s="3"/>
      <c r="AE23" s="3"/>
      <c r="AF23" s="3"/>
      <c r="AG23" s="3"/>
      <c r="AH23" s="3"/>
      <c r="AI23" s="3"/>
      <c r="AJ23" s="3"/>
      <c r="AK23" s="3"/>
      <c r="AL23" s="1"/>
      <c r="AM23" s="1"/>
      <c r="AN23" s="1"/>
      <c r="AO23" s="1"/>
      <c r="AP23" s="1"/>
      <c r="AQ23" s="1"/>
      <c r="AR23" s="1"/>
      <c r="AS23" s="1"/>
      <c r="AT23" s="1"/>
      <c r="AU23" s="1"/>
      <c r="AV23" s="1"/>
      <c r="AW23" s="1"/>
      <c r="AX23" s="1"/>
    </row>
    <row r="24" spans="1:50">
      <c r="A24" s="3"/>
      <c r="B24" s="223" t="s">
        <v>639</v>
      </c>
      <c r="C24" s="68" t="s">
        <v>96</v>
      </c>
      <c r="D24" s="31">
        <f>IF(D23&gt;0,+D23/D21*D19,0)</f>
        <v>0</v>
      </c>
      <c r="E24" s="3"/>
      <c r="F24" s="1"/>
      <c r="G24" s="1"/>
      <c r="H24" t="s">
        <v>136</v>
      </c>
      <c r="L24" s="3"/>
      <c r="M24" s="35"/>
      <c r="O24" s="3"/>
      <c r="P24" s="35"/>
      <c r="R24" s="3">
        <f>IF(J20=3,1,0)</f>
        <v>0</v>
      </c>
      <c r="S24" s="35">
        <f>+J9*R24</f>
        <v>0</v>
      </c>
      <c r="T24" s="3"/>
      <c r="U24" s="3"/>
      <c r="V24" s="35"/>
      <c r="W24" s="3"/>
      <c r="X24" s="3"/>
      <c r="Y24" s="3"/>
      <c r="Z24" s="3"/>
      <c r="AA24" s="3"/>
      <c r="AB24" s="3"/>
      <c r="AC24" s="3"/>
      <c r="AD24" s="3"/>
      <c r="AE24" s="3"/>
      <c r="AF24" s="3"/>
      <c r="AG24" s="3"/>
      <c r="AH24" s="3"/>
      <c r="AI24" s="3"/>
      <c r="AJ24" s="3"/>
      <c r="AK24" s="3"/>
      <c r="AL24" s="1"/>
      <c r="AM24" s="1"/>
      <c r="AN24" s="1"/>
      <c r="AO24" s="1"/>
      <c r="AP24" s="1"/>
      <c r="AQ24" s="1"/>
      <c r="AR24" s="1"/>
      <c r="AS24" s="1"/>
      <c r="AT24" s="1"/>
      <c r="AU24" s="1"/>
      <c r="AV24" s="1"/>
      <c r="AW24" s="1"/>
      <c r="AX24" s="1"/>
    </row>
    <row r="25" spans="1:50">
      <c r="A25" s="3"/>
      <c r="B25" s="338" t="s">
        <v>640</v>
      </c>
      <c r="C25" s="5" t="s">
        <v>97</v>
      </c>
      <c r="D25" s="10">
        <f>IF(D23&gt;0,+D23/D21*D20,0)</f>
        <v>0</v>
      </c>
      <c r="E25" s="1"/>
      <c r="F25" s="1"/>
      <c r="G25" s="1"/>
      <c r="H25" t="s">
        <v>137</v>
      </c>
      <c r="K25" s="1"/>
      <c r="L25" s="3"/>
      <c r="M25" s="88"/>
      <c r="O25" s="3"/>
      <c r="P25" s="88"/>
      <c r="R25" s="3"/>
      <c r="S25" s="88"/>
      <c r="T25" s="3"/>
      <c r="U25" s="3">
        <f>IF(J20=4,1,0)</f>
        <v>0</v>
      </c>
      <c r="V25" s="88">
        <f>+J9*U25</f>
        <v>0</v>
      </c>
      <c r="W25" s="3"/>
      <c r="X25" s="3"/>
      <c r="Y25" s="3"/>
      <c r="Z25" s="3"/>
      <c r="AA25" s="3"/>
      <c r="AB25" s="3"/>
      <c r="AC25" s="3"/>
      <c r="AD25" s="3"/>
      <c r="AE25" s="3"/>
      <c r="AF25" s="3"/>
      <c r="AG25" s="3"/>
      <c r="AH25" s="3"/>
      <c r="AI25" s="3"/>
      <c r="AJ25" s="3"/>
      <c r="AK25" s="3"/>
      <c r="AL25" s="1"/>
      <c r="AM25" s="1"/>
      <c r="AN25" s="1"/>
      <c r="AO25" s="1"/>
      <c r="AP25" s="1"/>
      <c r="AQ25" s="1"/>
      <c r="AR25" s="1"/>
      <c r="AS25" s="1"/>
      <c r="AT25" s="1"/>
      <c r="AU25" s="1"/>
      <c r="AV25" s="1"/>
      <c r="AW25" s="1"/>
      <c r="AX25" s="1"/>
    </row>
    <row r="26" spans="1:50">
      <c r="A26" s="7"/>
      <c r="B26" s="223" t="s">
        <v>641</v>
      </c>
      <c r="C26" s="68" t="s">
        <v>643</v>
      </c>
      <c r="D26" s="14">
        <f>+D24*4%</f>
        <v>0</v>
      </c>
      <c r="E26" s="1"/>
      <c r="F26" s="1"/>
      <c r="G26" s="1"/>
      <c r="M26" s="35">
        <f>SUM(M22:M25)</f>
        <v>0</v>
      </c>
      <c r="P26" s="35">
        <f>SUM(P23:P25)</f>
        <v>0</v>
      </c>
      <c r="S26" s="35">
        <f>SUM(S22:S25)</f>
        <v>0</v>
      </c>
      <c r="T26" s="3"/>
      <c r="V26" s="35">
        <f>SUM(V22:V25)</f>
        <v>0</v>
      </c>
      <c r="W26" s="3"/>
      <c r="X26" s="3"/>
      <c r="Y26" s="3"/>
      <c r="Z26" s="3"/>
      <c r="AA26" s="3"/>
      <c r="AB26" s="3"/>
      <c r="AC26" s="3"/>
      <c r="AD26" s="3"/>
      <c r="AE26" s="3"/>
      <c r="AF26" s="3"/>
      <c r="AG26" s="3"/>
      <c r="AH26" s="3"/>
      <c r="AI26" s="3"/>
      <c r="AJ26" s="3"/>
      <c r="AK26" s="3"/>
      <c r="AL26" s="1"/>
      <c r="AM26" s="1"/>
      <c r="AN26" s="1"/>
      <c r="AO26" s="1"/>
      <c r="AP26" s="1"/>
      <c r="AQ26" s="1"/>
      <c r="AR26" s="1"/>
      <c r="AS26" s="1"/>
      <c r="AT26" s="1"/>
      <c r="AU26" s="1"/>
      <c r="AV26" s="1"/>
      <c r="AW26" s="1"/>
      <c r="AX26" s="1"/>
    </row>
    <row r="27" spans="1:50" ht="18" thickBot="1">
      <c r="A27" s="7"/>
      <c r="B27" s="339" t="s">
        <v>642</v>
      </c>
      <c r="C27" s="5" t="s">
        <v>644</v>
      </c>
      <c r="D27" s="66">
        <f>+D25*5%</f>
        <v>0</v>
      </c>
      <c r="E27" s="1"/>
      <c r="F27" s="1"/>
      <c r="G27" s="1"/>
      <c r="L27" s="1"/>
      <c r="R27" s="1"/>
      <c r="S27" s="1"/>
      <c r="T27" s="3"/>
      <c r="U27" s="3"/>
      <c r="V27" s="3"/>
      <c r="W27" s="3"/>
      <c r="X27" s="3"/>
      <c r="Y27" s="3"/>
      <c r="Z27" s="3"/>
      <c r="AA27" s="3"/>
      <c r="AB27" s="3"/>
      <c r="AC27" s="3"/>
      <c r="AD27" s="3"/>
      <c r="AE27" s="3"/>
      <c r="AF27" s="3"/>
      <c r="AG27" s="3"/>
      <c r="AH27" s="3"/>
      <c r="AI27" s="3"/>
      <c r="AJ27" s="3"/>
      <c r="AK27" s="3"/>
      <c r="AL27" s="1"/>
      <c r="AM27" s="1"/>
      <c r="AN27" s="1"/>
      <c r="AO27" s="1"/>
      <c r="AP27" s="1"/>
      <c r="AQ27" s="1"/>
      <c r="AR27" s="1"/>
      <c r="AS27" s="1"/>
      <c r="AT27" s="1"/>
      <c r="AU27" s="1"/>
      <c r="AV27" s="1"/>
      <c r="AW27" s="1"/>
      <c r="AX27" s="1"/>
    </row>
    <row r="28" spans="1:50" ht="18" thickBot="1">
      <c r="A28" s="7"/>
      <c r="B28" s="91" t="s">
        <v>140</v>
      </c>
      <c r="C28" s="92"/>
      <c r="D28" s="93">
        <f>ROUNDDOWN(+D26+D27,-2)</f>
        <v>0</v>
      </c>
      <c r="E28" s="1"/>
      <c r="F28" s="1"/>
      <c r="G28" s="1"/>
      <c r="R28" s="1"/>
      <c r="S28" s="1"/>
      <c r="T28" s="3"/>
      <c r="U28" s="3"/>
      <c r="V28" s="3"/>
      <c r="W28" s="3"/>
      <c r="X28" s="3"/>
      <c r="Y28" s="3"/>
      <c r="Z28" s="3"/>
      <c r="AA28" s="3"/>
      <c r="AB28" s="3"/>
      <c r="AC28" s="3"/>
      <c r="AD28" s="3"/>
      <c r="AE28" s="3"/>
      <c r="AF28" s="3"/>
      <c r="AG28" s="3"/>
      <c r="AH28" s="3"/>
      <c r="AI28" s="3"/>
      <c r="AJ28" s="3"/>
      <c r="AK28" s="3"/>
      <c r="AL28" s="1"/>
      <c r="AM28" s="1"/>
      <c r="AN28" s="1"/>
      <c r="AO28" s="1"/>
      <c r="AP28" s="1"/>
      <c r="AQ28" s="1"/>
      <c r="AR28" s="1"/>
      <c r="AS28" s="1"/>
      <c r="AT28" s="1"/>
      <c r="AU28" s="1"/>
      <c r="AV28" s="1"/>
      <c r="AW28" s="1"/>
      <c r="AX28" s="1"/>
    </row>
    <row r="29" spans="1:50">
      <c r="A29" s="7"/>
      <c r="E29" s="1"/>
      <c r="F29" s="1"/>
      <c r="G29" s="1"/>
      <c r="R29" s="1"/>
      <c r="S29" s="1"/>
      <c r="T29" s="3"/>
      <c r="U29" s="3"/>
      <c r="V29" s="3"/>
      <c r="W29" s="3"/>
      <c r="X29" s="3"/>
      <c r="Y29" s="3"/>
      <c r="Z29" s="3"/>
      <c r="AA29" s="3"/>
      <c r="AB29" s="3"/>
      <c r="AC29" s="3"/>
      <c r="AD29" s="3"/>
      <c r="AE29" s="3"/>
      <c r="AF29" s="3"/>
      <c r="AG29" s="3"/>
      <c r="AH29" s="3"/>
      <c r="AI29" s="3"/>
      <c r="AJ29" s="3"/>
      <c r="AK29" s="3"/>
      <c r="AL29" s="1"/>
      <c r="AM29" s="1"/>
      <c r="AN29" s="1"/>
      <c r="AO29" s="1"/>
      <c r="AP29" s="1"/>
      <c r="AQ29" s="1"/>
      <c r="AR29" s="1"/>
      <c r="AS29" s="1"/>
      <c r="AT29" s="1"/>
      <c r="AU29" s="1"/>
      <c r="AV29" s="1"/>
      <c r="AW29" s="1"/>
      <c r="AX29" s="1"/>
    </row>
    <row r="30" spans="1:50">
      <c r="A30" s="7"/>
      <c r="E30" s="1"/>
      <c r="F30" s="1"/>
      <c r="G30" s="1"/>
      <c r="R30" s="1"/>
      <c r="S30" s="1"/>
      <c r="T30" s="3"/>
      <c r="U30" s="3"/>
      <c r="V30" s="3"/>
      <c r="W30" s="3"/>
      <c r="X30" s="3"/>
      <c r="Y30" s="3"/>
      <c r="Z30" s="3"/>
      <c r="AA30" s="3"/>
      <c r="AB30" s="3"/>
      <c r="AC30" s="3"/>
      <c r="AD30" s="3"/>
      <c r="AE30" s="3"/>
      <c r="AF30" s="3"/>
      <c r="AG30" s="3"/>
      <c r="AH30" s="3"/>
      <c r="AI30" s="3"/>
      <c r="AJ30" s="3"/>
      <c r="AK30" s="3"/>
      <c r="AL30" s="1"/>
      <c r="AM30" s="1"/>
      <c r="AN30" s="1"/>
      <c r="AO30" s="1"/>
      <c r="AP30" s="1"/>
      <c r="AQ30" s="1"/>
      <c r="AR30" s="1"/>
      <c r="AS30" s="1"/>
      <c r="AT30" s="1"/>
      <c r="AU30" s="1"/>
      <c r="AV30" s="1"/>
      <c r="AW30" s="1"/>
      <c r="AX30" s="1"/>
    </row>
    <row r="31" spans="1:50">
      <c r="A31" s="7"/>
      <c r="B31" t="s">
        <v>669</v>
      </c>
      <c r="E31" s="1"/>
      <c r="F31" s="1"/>
      <c r="G31" s="1"/>
      <c r="R31" s="1"/>
      <c r="S31" s="1"/>
      <c r="T31" s="3"/>
      <c r="U31" s="3"/>
      <c r="V31" s="3"/>
      <c r="W31" s="3"/>
      <c r="X31" s="3"/>
      <c r="Y31" s="3"/>
      <c r="Z31" s="3"/>
      <c r="AA31" s="3"/>
      <c r="AB31" s="3"/>
      <c r="AC31" s="3"/>
      <c r="AD31" s="3"/>
      <c r="AE31" s="3"/>
      <c r="AF31" s="3"/>
      <c r="AG31" s="3"/>
      <c r="AH31" s="3"/>
      <c r="AI31" s="3"/>
      <c r="AJ31" s="3"/>
      <c r="AK31" s="3"/>
      <c r="AL31" s="1"/>
      <c r="AM31" s="1"/>
      <c r="AN31" s="1"/>
      <c r="AO31" s="1"/>
      <c r="AP31" s="1"/>
      <c r="AQ31" s="1"/>
      <c r="AR31" s="1"/>
      <c r="AS31" s="1"/>
      <c r="AT31" s="1"/>
      <c r="AU31" s="1"/>
      <c r="AV31" s="1"/>
      <c r="AW31" s="1"/>
      <c r="AX31" s="1"/>
    </row>
    <row r="32" spans="1:50">
      <c r="A32" s="7"/>
      <c r="E32" s="1"/>
      <c r="F32" s="1"/>
      <c r="G32" s="1"/>
      <c r="R32" s="1"/>
      <c r="S32" s="1"/>
      <c r="T32" s="3"/>
      <c r="U32" s="3"/>
      <c r="V32" s="3"/>
      <c r="W32" s="3"/>
      <c r="X32" s="3"/>
      <c r="Y32" s="3"/>
      <c r="Z32" s="3"/>
      <c r="AA32" s="3"/>
      <c r="AB32" s="3"/>
      <c r="AC32" s="3"/>
      <c r="AD32" s="3"/>
      <c r="AE32" s="3"/>
      <c r="AF32" s="3"/>
      <c r="AG32" s="3"/>
      <c r="AH32" s="3"/>
      <c r="AI32" s="3"/>
      <c r="AJ32" s="3"/>
      <c r="AK32" s="3"/>
      <c r="AL32" s="1"/>
      <c r="AM32" s="1"/>
      <c r="AN32" s="1"/>
      <c r="AO32" s="1"/>
      <c r="AP32" s="1"/>
      <c r="AQ32" s="1"/>
      <c r="AR32" s="1"/>
      <c r="AS32" s="1"/>
      <c r="AT32" s="1"/>
      <c r="AU32" s="1"/>
      <c r="AV32" s="1"/>
      <c r="AW32" s="1"/>
      <c r="AX32" s="1"/>
    </row>
    <row r="33" spans="1:50">
      <c r="A33" s="7"/>
      <c r="B33" s="153" t="s">
        <v>10</v>
      </c>
      <c r="C33" s="68" t="s">
        <v>96</v>
      </c>
      <c r="D33" s="64">
        <f>+S26</f>
        <v>0</v>
      </c>
      <c r="E33" s="1"/>
      <c r="F33" s="1"/>
      <c r="G33" s="1"/>
      <c r="R33" s="1"/>
      <c r="S33" s="1"/>
      <c r="T33" s="3"/>
      <c r="U33" s="3"/>
      <c r="V33" s="3"/>
      <c r="W33" s="3"/>
      <c r="X33" s="3"/>
      <c r="Y33" s="3"/>
      <c r="Z33" s="3"/>
      <c r="AA33" s="3"/>
      <c r="AB33" s="3"/>
      <c r="AC33" s="3"/>
      <c r="AD33" s="3"/>
      <c r="AE33" s="3"/>
      <c r="AF33" s="3"/>
      <c r="AG33" s="3"/>
      <c r="AH33" s="3"/>
      <c r="AI33" s="3"/>
      <c r="AJ33" s="3"/>
      <c r="AK33" s="3"/>
      <c r="AL33" s="1"/>
      <c r="AM33" s="1"/>
      <c r="AN33" s="1"/>
      <c r="AO33" s="1"/>
      <c r="AP33" s="1"/>
      <c r="AQ33" s="1"/>
      <c r="AR33" s="1"/>
      <c r="AS33" s="1"/>
      <c r="AT33" s="1"/>
      <c r="AU33" s="1"/>
      <c r="AV33" s="1"/>
      <c r="AW33" s="1"/>
      <c r="AX33" s="1"/>
    </row>
    <row r="34" spans="1:50">
      <c r="A34" s="7"/>
      <c r="B34" s="98"/>
      <c r="C34" s="5" t="s">
        <v>97</v>
      </c>
      <c r="D34" s="65">
        <f>+J13</f>
        <v>0</v>
      </c>
      <c r="E34" s="1"/>
      <c r="F34" s="1"/>
      <c r="G34" s="1"/>
      <c r="R34" s="1"/>
      <c r="S34" s="1"/>
      <c r="T34" s="3"/>
      <c r="U34" s="3"/>
      <c r="V34" s="3"/>
      <c r="W34" s="3"/>
      <c r="X34" s="3"/>
      <c r="Y34" s="3"/>
      <c r="Z34" s="3"/>
      <c r="AA34" s="3"/>
      <c r="AB34" s="3"/>
      <c r="AC34" s="3"/>
      <c r="AD34" s="3"/>
      <c r="AE34" s="3"/>
      <c r="AF34" s="3"/>
      <c r="AG34" s="3"/>
      <c r="AH34" s="3"/>
      <c r="AI34" s="3"/>
      <c r="AJ34" s="3"/>
      <c r="AK34" s="3"/>
      <c r="AL34" s="1"/>
      <c r="AM34" s="1"/>
      <c r="AN34" s="1"/>
      <c r="AO34" s="1"/>
      <c r="AP34" s="1"/>
      <c r="AQ34" s="1"/>
      <c r="AR34" s="1"/>
      <c r="AS34" s="1"/>
      <c r="AT34" s="1"/>
      <c r="AU34" s="1"/>
      <c r="AV34" s="1"/>
      <c r="AW34" s="1"/>
      <c r="AX34" s="1"/>
    </row>
    <row r="35" spans="1:50" ht="18" thickBot="1">
      <c r="A35" s="7"/>
      <c r="B35" s="152" t="s">
        <v>17</v>
      </c>
      <c r="C35" s="69" t="s">
        <v>47</v>
      </c>
      <c r="D35" s="154">
        <f>MAX(SUM(D33:D34),0)</f>
        <v>0</v>
      </c>
      <c r="E35" s="1"/>
      <c r="F35" s="1"/>
      <c r="G35" s="1"/>
      <c r="W35" s="3"/>
      <c r="X35" s="3"/>
      <c r="Y35" s="3"/>
      <c r="Z35" s="3"/>
      <c r="AA35" s="3"/>
      <c r="AB35" s="3"/>
      <c r="AC35" s="3"/>
      <c r="AD35" s="3"/>
      <c r="AE35" s="3"/>
      <c r="AF35" s="3"/>
      <c r="AG35" s="3"/>
      <c r="AH35" s="3"/>
      <c r="AI35" s="3"/>
      <c r="AJ35" s="3"/>
      <c r="AK35" s="3"/>
      <c r="AL35" s="1"/>
      <c r="AM35" s="1"/>
      <c r="AN35" s="1"/>
      <c r="AO35" s="1"/>
      <c r="AP35" s="1"/>
      <c r="AQ35" s="1"/>
      <c r="AR35" s="1"/>
      <c r="AS35" s="1"/>
      <c r="AT35" s="1"/>
      <c r="AU35" s="1"/>
      <c r="AV35" s="1"/>
      <c r="AW35" s="1"/>
      <c r="AX35" s="1"/>
    </row>
    <row r="36" spans="1:50" ht="18.75" thickTop="1" thickBot="1">
      <c r="A36" s="7"/>
      <c r="B36" s="445" t="s">
        <v>131</v>
      </c>
      <c r="C36" s="417"/>
      <c r="D36" s="14">
        <f>MIN(2900000*J18/12,D35)</f>
        <v>0</v>
      </c>
      <c r="E36" s="1"/>
      <c r="F36" s="1"/>
      <c r="G36" s="1"/>
      <c r="W36" s="3"/>
      <c r="X36" s="3"/>
      <c r="Y36" s="3"/>
      <c r="Z36" s="3"/>
      <c r="AA36" s="3"/>
      <c r="AB36" s="3"/>
      <c r="AC36" s="3"/>
      <c r="AD36" s="3"/>
      <c r="AE36" s="3"/>
      <c r="AF36" s="3"/>
      <c r="AG36" s="3"/>
      <c r="AH36" s="3"/>
      <c r="AI36" s="3"/>
      <c r="AJ36" s="3"/>
      <c r="AK36" s="3"/>
      <c r="AL36" s="1"/>
      <c r="AM36" s="1"/>
      <c r="AN36" s="1"/>
      <c r="AO36" s="1"/>
      <c r="AP36" s="1"/>
      <c r="AQ36" s="1"/>
      <c r="AR36" s="1"/>
      <c r="AS36" s="1"/>
      <c r="AT36" s="1"/>
      <c r="AU36" s="1"/>
      <c r="AV36" s="1"/>
      <c r="AW36" s="1"/>
      <c r="AX36" s="1"/>
    </row>
    <row r="37" spans="1:50" ht="18.75" thickTop="1" thickBot="1">
      <c r="A37" s="7"/>
      <c r="B37" s="446" t="s">
        <v>86</v>
      </c>
      <c r="C37" s="419"/>
      <c r="D37" s="90">
        <f>IF(D35-D36&gt;=1000,+TRUNC((+D35-D36)/1000)*1000,0)</f>
        <v>0</v>
      </c>
      <c r="E37" s="1"/>
      <c r="F37" s="1"/>
      <c r="G37" s="1"/>
      <c r="R37" s="1"/>
      <c r="S37" s="1"/>
      <c r="T37" s="3"/>
      <c r="U37" s="3"/>
      <c r="V37" s="3"/>
      <c r="W37" s="3"/>
      <c r="X37" s="3"/>
      <c r="Y37" s="3"/>
      <c r="Z37" s="3"/>
      <c r="AA37" s="3"/>
      <c r="AB37" s="3"/>
      <c r="AC37" s="3"/>
      <c r="AD37" s="3"/>
      <c r="AE37" s="3"/>
      <c r="AF37" s="3"/>
      <c r="AG37" s="3"/>
      <c r="AH37" s="3"/>
      <c r="AI37" s="3"/>
      <c r="AJ37" s="3"/>
      <c r="AK37" s="3"/>
      <c r="AL37" s="1"/>
      <c r="AM37" s="1"/>
      <c r="AN37" s="1"/>
      <c r="AO37" s="1"/>
      <c r="AP37" s="1"/>
      <c r="AQ37" s="1"/>
      <c r="AR37" s="1"/>
      <c r="AS37" s="1"/>
      <c r="AT37" s="1"/>
      <c r="AU37" s="1"/>
      <c r="AV37" s="1"/>
      <c r="AW37" s="1"/>
      <c r="AX37" s="1"/>
    </row>
    <row r="38" spans="1:50">
      <c r="A38" s="7"/>
      <c r="B38" s="223" t="s">
        <v>639</v>
      </c>
      <c r="C38" s="68" t="s">
        <v>96</v>
      </c>
      <c r="D38" s="31">
        <f>IF(D37&gt;0,+D37/D35*D33,0)</f>
        <v>0</v>
      </c>
      <c r="E38" s="1"/>
      <c r="F38" s="1"/>
      <c r="G38" s="1"/>
      <c r="R38" s="1"/>
      <c r="S38" s="1"/>
      <c r="T38" s="3"/>
      <c r="U38" s="3"/>
      <c r="V38" s="3"/>
      <c r="W38" s="3"/>
      <c r="X38" s="3"/>
      <c r="Y38" s="3"/>
      <c r="Z38" s="3"/>
      <c r="AA38" s="3"/>
      <c r="AB38" s="3"/>
      <c r="AC38" s="3"/>
      <c r="AD38" s="3"/>
      <c r="AE38" s="3"/>
      <c r="AF38" s="3"/>
      <c r="AG38" s="3"/>
      <c r="AH38" s="3"/>
      <c r="AI38" s="3"/>
      <c r="AJ38" s="3"/>
      <c r="AK38" s="3"/>
      <c r="AL38" s="1"/>
      <c r="AM38" s="1"/>
      <c r="AN38" s="1"/>
      <c r="AO38" s="1"/>
      <c r="AP38" s="1"/>
      <c r="AQ38" s="1"/>
      <c r="AR38" s="1"/>
      <c r="AS38" s="1"/>
      <c r="AT38" s="1"/>
      <c r="AU38" s="1"/>
      <c r="AV38" s="1"/>
      <c r="AW38" s="1"/>
      <c r="AX38" s="1"/>
    </row>
    <row r="39" spans="1:50">
      <c r="A39" s="7"/>
      <c r="B39" s="338" t="s">
        <v>640</v>
      </c>
      <c r="C39" s="5" t="s">
        <v>97</v>
      </c>
      <c r="D39" s="10">
        <f>IF(D37&gt;0,+D37/D35*D34,0)</f>
        <v>0</v>
      </c>
      <c r="E39" s="1"/>
      <c r="F39" s="1"/>
      <c r="G39" s="1"/>
      <c r="J39" t="s">
        <v>145</v>
      </c>
      <c r="R39" s="1"/>
      <c r="S39" s="1"/>
      <c r="T39" s="3"/>
      <c r="U39" s="3"/>
      <c r="V39" s="3"/>
      <c r="W39" s="3"/>
      <c r="X39" s="3"/>
      <c r="Y39" s="3"/>
      <c r="Z39" s="3"/>
      <c r="AA39" s="3"/>
      <c r="AB39" s="3"/>
      <c r="AC39" s="3"/>
      <c r="AD39" s="3"/>
      <c r="AE39" s="3"/>
      <c r="AF39" s="3"/>
      <c r="AG39" s="3"/>
      <c r="AH39" s="3"/>
      <c r="AI39" s="3"/>
      <c r="AJ39" s="3"/>
      <c r="AK39" s="3"/>
      <c r="AL39" s="1"/>
      <c r="AM39" s="1"/>
      <c r="AN39" s="1"/>
      <c r="AO39" s="1"/>
      <c r="AP39" s="1"/>
      <c r="AQ39" s="1"/>
      <c r="AR39" s="1"/>
      <c r="AS39" s="1"/>
      <c r="AT39" s="1"/>
      <c r="AU39" s="1"/>
      <c r="AV39" s="1"/>
      <c r="AW39" s="1"/>
      <c r="AX39" s="1"/>
    </row>
    <row r="40" spans="1:50">
      <c r="A40" s="7"/>
      <c r="B40" s="223" t="s">
        <v>641</v>
      </c>
      <c r="C40" s="68" t="s">
        <v>663</v>
      </c>
      <c r="D40" s="14">
        <f>+D38*5%</f>
        <v>0</v>
      </c>
      <c r="E40" s="1"/>
      <c r="F40" s="1"/>
      <c r="G40" s="1"/>
      <c r="R40" s="1"/>
      <c r="S40" s="1"/>
      <c r="T40" s="3"/>
      <c r="U40" s="3"/>
      <c r="V40" s="3"/>
      <c r="W40" s="3"/>
      <c r="X40" s="3"/>
      <c r="Y40" s="3"/>
      <c r="Z40" s="3"/>
      <c r="AA40" s="3"/>
      <c r="AB40" s="3"/>
      <c r="AC40" s="3"/>
      <c r="AD40" s="3"/>
      <c r="AE40" s="3"/>
      <c r="AF40" s="3"/>
      <c r="AG40" s="3"/>
      <c r="AH40" s="3"/>
      <c r="AI40" s="3"/>
      <c r="AJ40" s="3"/>
      <c r="AK40" s="3"/>
      <c r="AL40" s="1"/>
      <c r="AM40" s="1"/>
      <c r="AN40" s="1"/>
      <c r="AO40" s="1"/>
      <c r="AP40" s="1"/>
      <c r="AQ40" s="1"/>
      <c r="AR40" s="1"/>
      <c r="AS40" s="1"/>
      <c r="AT40" s="1"/>
      <c r="AU40" s="1"/>
      <c r="AV40" s="1"/>
      <c r="AW40" s="1"/>
      <c r="AX40" s="1"/>
    </row>
    <row r="41" spans="1:50" ht="18" thickBot="1">
      <c r="A41" s="7"/>
      <c r="B41" s="339" t="s">
        <v>642</v>
      </c>
      <c r="C41" s="5" t="s">
        <v>644</v>
      </c>
      <c r="D41" s="66">
        <f>+D39*5%</f>
        <v>0</v>
      </c>
      <c r="E41" s="1"/>
      <c r="F41" s="1"/>
      <c r="G41" s="1"/>
      <c r="R41" s="1"/>
      <c r="S41" s="1"/>
      <c r="T41" s="3"/>
      <c r="U41" s="3"/>
      <c r="V41" s="3"/>
      <c r="W41" s="3"/>
      <c r="X41" s="3"/>
      <c r="Y41" s="3"/>
      <c r="Z41" s="3"/>
      <c r="AA41" s="3"/>
      <c r="AB41" s="3"/>
      <c r="AC41" s="3"/>
      <c r="AD41" s="3"/>
      <c r="AE41" s="3"/>
      <c r="AF41" s="3"/>
      <c r="AG41" s="3"/>
      <c r="AH41" s="3"/>
      <c r="AI41" s="3"/>
      <c r="AJ41" s="3"/>
      <c r="AK41" s="3"/>
      <c r="AL41" s="1"/>
      <c r="AM41" s="1"/>
      <c r="AN41" s="1"/>
      <c r="AO41" s="1"/>
      <c r="AP41" s="1"/>
      <c r="AQ41" s="1"/>
      <c r="AR41" s="1"/>
      <c r="AS41" s="1"/>
      <c r="AT41" s="1"/>
      <c r="AU41" s="1"/>
      <c r="AV41" s="1"/>
      <c r="AW41" s="1"/>
      <c r="AX41" s="1"/>
    </row>
    <row r="42" spans="1:50" ht="18" thickBot="1">
      <c r="A42" s="7"/>
      <c r="B42" s="91" t="s">
        <v>140</v>
      </c>
      <c r="C42" s="92"/>
      <c r="D42" s="93">
        <f>ROUNDDOWN(+D40+D41,-2)</f>
        <v>0</v>
      </c>
      <c r="E42" s="1"/>
      <c r="F42" s="1"/>
      <c r="G42" s="1"/>
      <c r="R42" s="1"/>
      <c r="S42" s="1"/>
      <c r="T42" s="3"/>
      <c r="U42" s="3"/>
      <c r="V42" s="3"/>
      <c r="W42" s="3"/>
      <c r="X42" s="3"/>
      <c r="Y42" s="3"/>
      <c r="Z42" s="3"/>
      <c r="AA42" s="3"/>
      <c r="AB42" s="3"/>
      <c r="AC42" s="3"/>
      <c r="AD42" s="3"/>
      <c r="AE42" s="3"/>
      <c r="AF42" s="3"/>
      <c r="AG42" s="3"/>
      <c r="AH42" s="3"/>
      <c r="AI42" s="3"/>
      <c r="AJ42" s="3"/>
      <c r="AK42" s="3"/>
      <c r="AL42" s="1"/>
      <c r="AM42" s="1"/>
      <c r="AN42" s="1"/>
      <c r="AO42" s="1"/>
      <c r="AP42" s="1"/>
      <c r="AQ42" s="1"/>
      <c r="AR42" s="1"/>
      <c r="AS42" s="1"/>
      <c r="AT42" s="1"/>
      <c r="AU42" s="1"/>
      <c r="AV42" s="1"/>
      <c r="AW42" s="1"/>
      <c r="AX42" s="1"/>
    </row>
    <row r="43" spans="1:50">
      <c r="A43" s="7"/>
      <c r="E43" s="1"/>
      <c r="F43" s="1"/>
      <c r="G43" s="1"/>
      <c r="R43" s="1"/>
      <c r="S43" s="1"/>
      <c r="T43" s="3"/>
      <c r="U43" s="3"/>
      <c r="V43" s="3"/>
      <c r="W43" s="3"/>
      <c r="X43" s="3"/>
      <c r="Y43" s="3"/>
      <c r="Z43" s="3"/>
      <c r="AA43" s="3"/>
      <c r="AB43" s="3"/>
      <c r="AC43" s="3"/>
      <c r="AD43" s="3"/>
      <c r="AE43" s="3"/>
      <c r="AF43" s="3"/>
      <c r="AG43" s="3"/>
      <c r="AH43" s="3"/>
      <c r="AI43" s="3"/>
      <c r="AJ43" s="3"/>
      <c r="AK43" s="3"/>
      <c r="AL43" s="1"/>
      <c r="AM43" s="1"/>
      <c r="AN43" s="1"/>
      <c r="AO43" s="1"/>
      <c r="AP43" s="1"/>
      <c r="AQ43" s="1"/>
      <c r="AR43" s="1"/>
      <c r="AS43" s="1"/>
      <c r="AT43" s="1"/>
      <c r="AU43" s="1"/>
      <c r="AV43" s="1"/>
      <c r="AW43" s="1"/>
      <c r="AX43" s="1"/>
    </row>
    <row r="44" spans="1:50">
      <c r="A44" s="7"/>
      <c r="B44" t="s">
        <v>670</v>
      </c>
      <c r="E44" s="1"/>
      <c r="F44" s="1"/>
      <c r="G44" s="1"/>
      <c r="R44" s="1"/>
      <c r="S44" s="1"/>
      <c r="T44" s="3"/>
      <c r="U44" s="3"/>
      <c r="V44" s="3"/>
      <c r="W44" s="3"/>
      <c r="X44" s="3"/>
      <c r="Y44" s="3"/>
      <c r="Z44" s="3"/>
      <c r="AA44" s="3"/>
      <c r="AB44" s="3"/>
      <c r="AC44" s="3"/>
      <c r="AD44" s="3"/>
      <c r="AE44" s="3"/>
      <c r="AF44" s="3"/>
      <c r="AG44" s="3"/>
      <c r="AH44" s="3"/>
      <c r="AI44" s="3"/>
      <c r="AJ44" s="3"/>
      <c r="AK44" s="3"/>
      <c r="AL44" s="1"/>
      <c r="AM44" s="1"/>
      <c r="AN44" s="1"/>
      <c r="AO44" s="1"/>
      <c r="AP44" s="1"/>
      <c r="AQ44" s="1"/>
      <c r="AR44" s="1"/>
      <c r="AS44" s="1"/>
      <c r="AT44" s="1"/>
      <c r="AU44" s="1"/>
      <c r="AV44" s="1"/>
      <c r="AW44" s="1"/>
      <c r="AX44" s="1"/>
    </row>
    <row r="45" spans="1:50">
      <c r="A45" s="7"/>
      <c r="E45" s="1"/>
      <c r="F45" s="1"/>
      <c r="G45" s="1"/>
      <c r="R45" s="1"/>
      <c r="S45" s="1"/>
      <c r="T45" s="3"/>
      <c r="U45" s="3"/>
      <c r="V45" s="3"/>
      <c r="W45" s="3"/>
      <c r="X45" s="3"/>
      <c r="Y45" s="3"/>
      <c r="Z45" s="3"/>
      <c r="AA45" s="3"/>
      <c r="AB45" s="3"/>
      <c r="AC45" s="3"/>
      <c r="AD45" s="3"/>
      <c r="AE45" s="3"/>
      <c r="AF45" s="3"/>
      <c r="AG45" s="3"/>
      <c r="AH45" s="3"/>
      <c r="AI45" s="3"/>
      <c r="AJ45" s="3"/>
      <c r="AK45" s="3"/>
      <c r="AL45" s="1"/>
      <c r="AM45" s="1"/>
      <c r="AN45" s="1"/>
      <c r="AO45" s="1"/>
      <c r="AP45" s="1"/>
      <c r="AQ45" s="1"/>
      <c r="AR45" s="1"/>
      <c r="AS45" s="1"/>
      <c r="AT45" s="1"/>
      <c r="AU45" s="1"/>
      <c r="AV45" s="1"/>
      <c r="AW45" s="1"/>
      <c r="AX45" s="1"/>
    </row>
    <row r="46" spans="1:50">
      <c r="A46" s="7"/>
      <c r="B46" s="153" t="s">
        <v>10</v>
      </c>
      <c r="C46" s="68" t="s">
        <v>96</v>
      </c>
      <c r="D46" s="64">
        <f>+V26</f>
        <v>0</v>
      </c>
      <c r="E46" s="1"/>
      <c r="F46" s="1"/>
      <c r="G46" s="1"/>
      <c r="R46" s="1"/>
      <c r="S46" s="1"/>
      <c r="T46" s="3"/>
      <c r="U46" s="3"/>
      <c r="V46" s="3"/>
      <c r="W46" s="3"/>
      <c r="X46" s="3"/>
      <c r="Y46" s="3"/>
      <c r="Z46" s="3"/>
      <c r="AA46" s="3"/>
      <c r="AB46" s="3"/>
      <c r="AC46" s="3"/>
      <c r="AD46" s="3"/>
      <c r="AE46" s="3"/>
      <c r="AF46" s="3"/>
      <c r="AG46" s="3"/>
      <c r="AH46" s="3"/>
      <c r="AI46" s="3"/>
      <c r="AJ46" s="3"/>
      <c r="AK46" s="3"/>
      <c r="AL46" s="1"/>
      <c r="AM46" s="1"/>
      <c r="AN46" s="1"/>
      <c r="AO46" s="1"/>
      <c r="AP46" s="1"/>
      <c r="AQ46" s="1"/>
      <c r="AR46" s="1"/>
      <c r="AS46" s="1"/>
      <c r="AT46" s="1"/>
      <c r="AU46" s="1"/>
      <c r="AV46" s="1"/>
      <c r="AW46" s="1"/>
      <c r="AX46" s="1"/>
    </row>
    <row r="47" spans="1:50">
      <c r="A47" s="7"/>
      <c r="B47" s="98"/>
      <c r="C47" s="5" t="s">
        <v>97</v>
      </c>
      <c r="D47" s="65">
        <f>+J13</f>
        <v>0</v>
      </c>
      <c r="E47" s="1"/>
      <c r="F47" s="1"/>
      <c r="G47" s="1"/>
      <c r="R47" s="1"/>
      <c r="S47" s="1"/>
      <c r="T47" s="3"/>
      <c r="U47" s="3"/>
      <c r="V47" s="3"/>
      <c r="W47" s="3"/>
      <c r="X47" s="3"/>
      <c r="Y47" s="3"/>
      <c r="Z47" s="3"/>
      <c r="AA47" s="3"/>
      <c r="AB47" s="3"/>
      <c r="AC47" s="3"/>
      <c r="AD47" s="3"/>
      <c r="AE47" s="3"/>
      <c r="AF47" s="3"/>
      <c r="AG47" s="3"/>
      <c r="AH47" s="3"/>
      <c r="AI47" s="3"/>
      <c r="AJ47" s="3"/>
      <c r="AK47" s="3"/>
      <c r="AL47" s="1"/>
      <c r="AM47" s="1"/>
      <c r="AN47" s="1"/>
      <c r="AO47" s="1"/>
      <c r="AP47" s="1"/>
      <c r="AQ47" s="1"/>
      <c r="AR47" s="1"/>
      <c r="AS47" s="1"/>
      <c r="AT47" s="1"/>
      <c r="AU47" s="1"/>
      <c r="AV47" s="1"/>
      <c r="AW47" s="1"/>
      <c r="AX47" s="1"/>
    </row>
    <row r="48" spans="1:50" ht="18" thickBot="1">
      <c r="A48" s="7"/>
      <c r="B48" s="152" t="s">
        <v>17</v>
      </c>
      <c r="C48" s="69" t="s">
        <v>47</v>
      </c>
      <c r="D48" s="154">
        <f>MAX(SUM(D46:D47),0)</f>
        <v>0</v>
      </c>
      <c r="E48" s="1"/>
      <c r="F48" s="1"/>
      <c r="G48" s="1"/>
      <c r="R48" s="1"/>
      <c r="S48" s="1"/>
      <c r="T48" s="3"/>
      <c r="U48" s="3"/>
      <c r="V48" s="3"/>
      <c r="W48" s="3"/>
      <c r="X48" s="3"/>
      <c r="Y48" s="3"/>
      <c r="Z48" s="3"/>
      <c r="AA48" s="3"/>
      <c r="AB48" s="3"/>
      <c r="AC48" s="3"/>
      <c r="AD48" s="3"/>
      <c r="AE48" s="3"/>
      <c r="AF48" s="3"/>
      <c r="AG48" s="3"/>
      <c r="AH48" s="3"/>
      <c r="AI48" s="3"/>
      <c r="AJ48" s="3"/>
      <c r="AK48" s="3"/>
      <c r="AL48" s="1"/>
      <c r="AM48" s="1"/>
      <c r="AN48" s="1"/>
      <c r="AO48" s="1"/>
      <c r="AP48" s="1"/>
      <c r="AQ48" s="1"/>
      <c r="AR48" s="1"/>
      <c r="AS48" s="1"/>
      <c r="AT48" s="1"/>
      <c r="AU48" s="1"/>
      <c r="AV48" s="1"/>
      <c r="AW48" s="1"/>
      <c r="AX48" s="1"/>
    </row>
    <row r="49" spans="1:50" ht="18.75" thickTop="1" thickBot="1">
      <c r="A49" s="7"/>
      <c r="B49" s="445" t="s">
        <v>131</v>
      </c>
      <c r="C49" s="417"/>
      <c r="D49" s="14">
        <f>MIN(2900000*J18/12,D48)</f>
        <v>0</v>
      </c>
      <c r="E49" s="1"/>
      <c r="F49" s="1"/>
      <c r="G49" s="1"/>
      <c r="R49" s="1"/>
      <c r="S49" s="1"/>
      <c r="T49" s="3"/>
      <c r="U49" s="3"/>
      <c r="V49" s="3"/>
      <c r="W49" s="3"/>
      <c r="X49" s="3"/>
      <c r="Y49" s="3"/>
      <c r="Z49" s="3"/>
      <c r="AA49" s="3"/>
      <c r="AB49" s="3"/>
      <c r="AC49" s="3"/>
      <c r="AD49" s="3"/>
      <c r="AE49" s="3"/>
      <c r="AF49" s="3"/>
      <c r="AG49" s="3"/>
      <c r="AH49" s="3"/>
      <c r="AI49" s="3"/>
      <c r="AJ49" s="3"/>
      <c r="AK49" s="3"/>
      <c r="AL49" s="1"/>
      <c r="AM49" s="1"/>
      <c r="AN49" s="1"/>
      <c r="AO49" s="1"/>
      <c r="AP49" s="1"/>
      <c r="AQ49" s="1"/>
      <c r="AR49" s="1"/>
      <c r="AS49" s="1"/>
      <c r="AT49" s="1"/>
      <c r="AU49" s="1"/>
      <c r="AV49" s="1"/>
      <c r="AW49" s="1"/>
      <c r="AX49" s="1"/>
    </row>
    <row r="50" spans="1:50" ht="18.75" thickTop="1" thickBot="1">
      <c r="A50" s="7"/>
      <c r="B50" s="446" t="s">
        <v>86</v>
      </c>
      <c r="C50" s="419"/>
      <c r="D50" s="90">
        <f>IF(D48-D49&gt;=1000,+TRUNC((+D48-D49)/1000)*1000,0)</f>
        <v>0</v>
      </c>
      <c r="E50" s="1"/>
      <c r="F50" s="1"/>
      <c r="G50" s="1"/>
      <c r="R50" s="1"/>
      <c r="S50" s="1"/>
      <c r="T50" s="3"/>
      <c r="U50" s="3"/>
      <c r="V50" s="3"/>
      <c r="W50" s="3"/>
      <c r="X50" s="3"/>
      <c r="Y50" s="3"/>
      <c r="Z50" s="3"/>
      <c r="AA50" s="3"/>
      <c r="AB50" s="3"/>
      <c r="AC50" s="3"/>
      <c r="AD50" s="3"/>
      <c r="AE50" s="3"/>
      <c r="AF50" s="3"/>
      <c r="AG50" s="3"/>
      <c r="AH50" s="3"/>
      <c r="AI50" s="3"/>
      <c r="AJ50" s="3"/>
      <c r="AK50" s="3"/>
      <c r="AL50" s="1"/>
      <c r="AM50" s="1"/>
      <c r="AN50" s="1"/>
      <c r="AO50" s="1"/>
      <c r="AP50" s="1"/>
      <c r="AQ50" s="1"/>
      <c r="AR50" s="1"/>
      <c r="AS50" s="1"/>
      <c r="AT50" s="1"/>
      <c r="AU50" s="1"/>
      <c r="AV50" s="1"/>
      <c r="AW50" s="1"/>
      <c r="AX50" s="1"/>
    </row>
    <row r="51" spans="1:50">
      <c r="A51" s="7"/>
      <c r="B51" s="223" t="s">
        <v>639</v>
      </c>
      <c r="C51" s="68" t="s">
        <v>96</v>
      </c>
      <c r="D51" s="31">
        <f>IF(D50&gt;0,+D50/D48*D46,0)</f>
        <v>0</v>
      </c>
      <c r="E51" s="1"/>
      <c r="F51" s="1"/>
      <c r="G51" s="1"/>
      <c r="M51" s="3"/>
      <c r="U51" s="3"/>
      <c r="V51" s="3"/>
      <c r="W51" s="3"/>
      <c r="X51" s="3"/>
      <c r="Y51" s="3"/>
      <c r="Z51" s="3"/>
      <c r="AA51" s="3"/>
      <c r="AB51" s="3"/>
      <c r="AC51" s="3"/>
      <c r="AD51" s="3"/>
      <c r="AE51" s="3"/>
      <c r="AF51" s="3"/>
      <c r="AG51" s="3"/>
      <c r="AH51" s="3"/>
      <c r="AI51" s="3"/>
      <c r="AJ51" s="3"/>
      <c r="AK51" s="3"/>
      <c r="AL51" s="1"/>
      <c r="AM51" s="1"/>
      <c r="AN51" s="1"/>
      <c r="AO51" s="1"/>
      <c r="AP51" s="1"/>
      <c r="AQ51" s="1"/>
      <c r="AR51" s="1"/>
      <c r="AS51" s="1"/>
      <c r="AT51" s="1"/>
      <c r="AU51" s="1"/>
      <c r="AV51" s="1"/>
      <c r="AW51" s="1"/>
      <c r="AX51" s="1"/>
    </row>
    <row r="52" spans="1:50">
      <c r="A52" s="7"/>
      <c r="B52" s="338" t="s">
        <v>640</v>
      </c>
      <c r="C52" s="5" t="s">
        <v>97</v>
      </c>
      <c r="D52" s="10">
        <f>IF(D50&gt;0,+D50/D48*D47,0)</f>
        <v>0</v>
      </c>
      <c r="E52" s="1"/>
      <c r="F52" s="1"/>
      <c r="G52" s="1"/>
      <c r="M52" s="3"/>
      <c r="U52" s="3"/>
      <c r="V52" s="3"/>
      <c r="W52" s="3"/>
      <c r="X52" s="3"/>
      <c r="Y52" s="3"/>
      <c r="Z52" s="3"/>
      <c r="AA52" s="3"/>
      <c r="AB52" s="3"/>
      <c r="AC52" s="3"/>
      <c r="AD52" s="3"/>
      <c r="AE52" s="3"/>
      <c r="AF52" s="3"/>
      <c r="AG52" s="3"/>
      <c r="AH52" s="3"/>
      <c r="AI52" s="3"/>
      <c r="AJ52" s="3"/>
      <c r="AK52" s="3"/>
      <c r="AL52" s="1"/>
      <c r="AM52" s="1"/>
      <c r="AN52" s="1"/>
      <c r="AO52" s="1"/>
      <c r="AP52" s="1"/>
      <c r="AQ52" s="1"/>
      <c r="AR52" s="1"/>
      <c r="AS52" s="1"/>
      <c r="AT52" s="1"/>
      <c r="AU52" s="1"/>
      <c r="AV52" s="1"/>
      <c r="AW52" s="1"/>
      <c r="AX52" s="1"/>
    </row>
    <row r="53" spans="1:50">
      <c r="A53" s="7"/>
      <c r="B53" s="223" t="s">
        <v>641</v>
      </c>
      <c r="C53" s="68" t="s">
        <v>645</v>
      </c>
      <c r="D53" s="14">
        <f>+D51*3%</f>
        <v>0</v>
      </c>
      <c r="E53" s="1"/>
      <c r="F53" s="1"/>
      <c r="G53" s="1"/>
      <c r="J53" s="3"/>
      <c r="K53" s="3"/>
      <c r="L53" s="3"/>
      <c r="M53" s="3"/>
      <c r="U53" s="3"/>
      <c r="V53" s="3"/>
      <c r="W53" s="3"/>
      <c r="X53" s="3"/>
      <c r="Y53" s="3"/>
      <c r="Z53" s="3"/>
      <c r="AA53" s="3"/>
      <c r="AB53" s="3"/>
      <c r="AC53" s="3"/>
      <c r="AD53" s="3"/>
      <c r="AE53" s="3"/>
      <c r="AF53" s="3"/>
      <c r="AG53" s="3"/>
      <c r="AH53" s="3"/>
      <c r="AI53" s="3"/>
      <c r="AJ53" s="3"/>
      <c r="AK53" s="3"/>
      <c r="AL53" s="1"/>
      <c r="AM53" s="1"/>
      <c r="AN53" s="1"/>
      <c r="AO53" s="1"/>
      <c r="AP53" s="1"/>
      <c r="AQ53" s="1"/>
      <c r="AR53" s="1"/>
      <c r="AS53" s="1"/>
      <c r="AT53" s="1"/>
      <c r="AU53" s="1"/>
      <c r="AV53" s="1"/>
      <c r="AW53" s="1"/>
      <c r="AX53" s="1"/>
    </row>
    <row r="54" spans="1:50" ht="18" thickBot="1">
      <c r="A54" s="3"/>
      <c r="B54" s="339" t="s">
        <v>642</v>
      </c>
      <c r="C54" s="5" t="s">
        <v>644</v>
      </c>
      <c r="D54" s="66">
        <f>+D52*5%</f>
        <v>0</v>
      </c>
      <c r="E54" s="1"/>
      <c r="F54" s="1"/>
      <c r="G54" s="1"/>
      <c r="I54" s="1"/>
      <c r="J54" s="3"/>
      <c r="K54" s="3"/>
      <c r="L54" s="3"/>
      <c r="M54" s="3"/>
      <c r="N54" s="3"/>
      <c r="O54" s="3"/>
      <c r="P54" s="3"/>
      <c r="Q54" s="3"/>
      <c r="R54" s="3"/>
      <c r="S54" s="3"/>
      <c r="T54" s="3"/>
      <c r="U54" s="3"/>
      <c r="V54" s="3"/>
      <c r="W54" s="3"/>
      <c r="X54" s="3"/>
      <c r="Y54" s="3"/>
      <c r="Z54" s="1"/>
      <c r="AA54" s="1"/>
      <c r="AB54" s="1"/>
      <c r="AC54" s="1"/>
      <c r="AD54" s="1"/>
      <c r="AE54" s="1"/>
      <c r="AF54" s="1"/>
      <c r="AG54" s="1"/>
      <c r="AH54" s="3"/>
      <c r="AI54" s="3"/>
      <c r="AJ54" s="3"/>
      <c r="AK54" s="3"/>
      <c r="AL54" s="1"/>
      <c r="AM54" s="1"/>
      <c r="AN54" s="1"/>
      <c r="AO54" s="1"/>
      <c r="AP54" s="1"/>
      <c r="AQ54" s="1"/>
      <c r="AR54" s="1"/>
      <c r="AS54" s="1"/>
      <c r="AT54" s="1"/>
      <c r="AU54" s="1"/>
      <c r="AV54" s="1"/>
      <c r="AW54" s="1"/>
      <c r="AX54" s="1"/>
    </row>
    <row r="55" spans="1:50" ht="18" thickBot="1">
      <c r="A55" s="3"/>
      <c r="B55" s="91" t="s">
        <v>140</v>
      </c>
      <c r="C55" s="92"/>
      <c r="D55" s="93">
        <f>ROUNDDOWN(+D53+D54,-2)</f>
        <v>0</v>
      </c>
      <c r="E55" s="1"/>
      <c r="F55" s="1"/>
      <c r="G55" s="1"/>
      <c r="I55" s="1"/>
      <c r="J55" s="3"/>
      <c r="K55" s="3"/>
      <c r="L55" s="3"/>
      <c r="M55" s="3"/>
      <c r="N55" s="3"/>
      <c r="O55" s="3"/>
      <c r="P55" s="3"/>
      <c r="Q55" s="3"/>
      <c r="R55" s="3"/>
      <c r="S55" s="3"/>
      <c r="T55" s="3"/>
      <c r="U55" s="3"/>
      <c r="V55" s="3"/>
      <c r="W55" s="3"/>
      <c r="X55" s="3"/>
      <c r="Y55" s="3"/>
      <c r="Z55" s="1"/>
      <c r="AA55" s="1"/>
      <c r="AB55" s="1"/>
      <c r="AC55" s="1"/>
      <c r="AD55" s="1"/>
      <c r="AE55" s="1"/>
      <c r="AF55" s="1"/>
      <c r="AG55" s="1"/>
      <c r="AH55" s="3"/>
      <c r="AI55" s="3"/>
      <c r="AJ55" s="3"/>
      <c r="AK55" s="3"/>
      <c r="AL55" s="1"/>
      <c r="AM55" s="1"/>
      <c r="AN55" s="1"/>
      <c r="AO55" s="1"/>
      <c r="AP55" s="1"/>
      <c r="AQ55" s="1"/>
      <c r="AR55" s="1"/>
      <c r="AS55" s="1"/>
      <c r="AT55" s="1"/>
      <c r="AU55" s="1"/>
      <c r="AV55" s="1"/>
      <c r="AW55" s="1"/>
      <c r="AX55" s="1"/>
    </row>
    <row r="56" spans="1:50">
      <c r="A56" s="3"/>
      <c r="E56" s="1"/>
      <c r="F56" s="1"/>
      <c r="G56" s="1"/>
      <c r="I56" s="1"/>
      <c r="J56" s="3"/>
      <c r="K56" s="3"/>
      <c r="L56" s="3"/>
      <c r="M56" s="3"/>
      <c r="N56" s="3"/>
      <c r="O56" s="3"/>
      <c r="P56" s="3"/>
      <c r="Q56" s="3"/>
      <c r="R56" s="3"/>
      <c r="S56" s="3"/>
      <c r="T56" s="3"/>
      <c r="U56" s="3"/>
      <c r="V56" s="3"/>
      <c r="W56" s="3"/>
      <c r="X56" s="3"/>
      <c r="Y56" s="3"/>
      <c r="Z56" s="1"/>
      <c r="AA56" s="1"/>
      <c r="AB56" s="1"/>
      <c r="AC56" s="1"/>
      <c r="AD56" s="1"/>
      <c r="AE56" s="1"/>
      <c r="AF56" s="1"/>
      <c r="AG56" s="1"/>
      <c r="AH56" s="3"/>
      <c r="AI56" s="3"/>
      <c r="AJ56" s="3"/>
      <c r="AK56" s="3"/>
      <c r="AL56" s="1"/>
      <c r="AM56" s="1"/>
      <c r="AN56" s="1"/>
      <c r="AO56" s="1"/>
      <c r="AP56" s="1"/>
      <c r="AQ56" s="1"/>
      <c r="AR56" s="1"/>
      <c r="AS56" s="1"/>
      <c r="AT56" s="1"/>
      <c r="AU56" s="1"/>
      <c r="AV56" s="1"/>
      <c r="AW56" s="1"/>
      <c r="AX56" s="1"/>
    </row>
    <row r="57" spans="1:50">
      <c r="A57" s="3"/>
      <c r="B57" s="22" t="s">
        <v>664</v>
      </c>
      <c r="E57" s="1"/>
      <c r="F57" s="1"/>
      <c r="G57" s="1"/>
      <c r="I57" s="1"/>
      <c r="J57" s="3"/>
      <c r="K57" s="3"/>
      <c r="L57" s="3"/>
      <c r="M57" s="3"/>
      <c r="N57" s="3"/>
      <c r="O57" s="3"/>
      <c r="P57" s="3"/>
      <c r="Q57" s="3"/>
      <c r="R57" s="3"/>
      <c r="S57" s="3"/>
      <c r="T57" s="3"/>
      <c r="U57" s="3"/>
      <c r="V57" s="3"/>
      <c r="W57" s="3"/>
      <c r="X57" s="3"/>
      <c r="Y57" s="3"/>
      <c r="Z57" s="1"/>
      <c r="AA57" s="1"/>
      <c r="AB57" s="1"/>
      <c r="AC57" s="1"/>
      <c r="AD57" s="1"/>
      <c r="AE57" s="1"/>
      <c r="AF57" s="1"/>
      <c r="AG57" s="1"/>
      <c r="AH57" s="3"/>
      <c r="AI57" s="3"/>
      <c r="AJ57" s="3"/>
      <c r="AK57" s="3"/>
      <c r="AL57" s="1"/>
      <c r="AM57" s="1"/>
      <c r="AN57" s="1"/>
      <c r="AO57" s="1"/>
      <c r="AP57" s="1"/>
      <c r="AQ57" s="1"/>
      <c r="AR57" s="1"/>
      <c r="AS57" s="1"/>
      <c r="AT57" s="1"/>
      <c r="AU57" s="1"/>
      <c r="AV57" s="1"/>
      <c r="AW57" s="1"/>
      <c r="AX57" s="1"/>
    </row>
    <row r="58" spans="1:50" ht="18" thickBot="1">
      <c r="A58" s="3"/>
      <c r="E58" s="1"/>
      <c r="F58" s="1"/>
      <c r="G58" s="1"/>
      <c r="I58" s="1"/>
      <c r="J58" s="3"/>
      <c r="K58" s="3"/>
      <c r="L58" s="3"/>
      <c r="M58" s="3"/>
      <c r="N58" s="3"/>
      <c r="O58" s="3"/>
      <c r="P58" s="3"/>
      <c r="Q58" s="3"/>
      <c r="R58" s="3"/>
      <c r="S58" s="3"/>
      <c r="T58" s="3"/>
      <c r="U58" s="3"/>
      <c r="V58" s="3"/>
      <c r="W58" s="3"/>
      <c r="X58" s="3"/>
      <c r="Y58" s="3"/>
      <c r="Z58" s="1"/>
      <c r="AA58" s="1"/>
      <c r="AB58" s="1"/>
      <c r="AC58" s="1"/>
      <c r="AD58" s="1"/>
      <c r="AE58" s="1"/>
      <c r="AF58" s="1"/>
      <c r="AG58" s="1"/>
      <c r="AH58" s="3"/>
      <c r="AI58" s="3"/>
      <c r="AJ58" s="3"/>
      <c r="AK58" s="3"/>
      <c r="AL58" s="1"/>
      <c r="AM58" s="1"/>
      <c r="AN58" s="1"/>
      <c r="AO58" s="1"/>
      <c r="AP58" s="1"/>
      <c r="AQ58" s="1"/>
      <c r="AR58" s="1"/>
      <c r="AS58" s="1"/>
      <c r="AT58" s="1"/>
      <c r="AU58" s="1"/>
      <c r="AV58" s="1"/>
      <c r="AW58" s="1"/>
      <c r="AX58" s="1"/>
    </row>
    <row r="59" spans="1:50">
      <c r="A59" s="3"/>
      <c r="B59" s="342" t="s">
        <v>10</v>
      </c>
      <c r="C59" s="343" t="s">
        <v>96</v>
      </c>
      <c r="D59" s="344">
        <f>+D75</f>
        <v>0</v>
      </c>
      <c r="E59" s="1"/>
      <c r="F59" s="1"/>
      <c r="G59" s="1"/>
      <c r="I59" s="1"/>
      <c r="J59" s="3"/>
      <c r="K59" s="3"/>
      <c r="L59" s="3"/>
      <c r="M59" s="3"/>
      <c r="N59" s="3"/>
      <c r="O59" s="3"/>
      <c r="P59" s="3"/>
      <c r="Q59" s="3"/>
      <c r="R59" s="3"/>
      <c r="S59" s="3"/>
      <c r="T59" s="3"/>
      <c r="U59" s="3"/>
      <c r="V59" s="3"/>
      <c r="W59" s="3"/>
      <c r="X59" s="3"/>
      <c r="Y59" s="3"/>
      <c r="Z59" s="1"/>
      <c r="AA59" s="1"/>
      <c r="AB59" s="1"/>
      <c r="AC59" s="1"/>
      <c r="AD59" s="1"/>
      <c r="AE59" s="1"/>
      <c r="AF59" s="1"/>
      <c r="AG59" s="1"/>
      <c r="AH59" s="3"/>
      <c r="AI59" s="3"/>
      <c r="AJ59" s="3"/>
      <c r="AK59" s="3"/>
      <c r="AL59" s="1"/>
      <c r="AM59" s="1"/>
      <c r="AN59" s="1"/>
      <c r="AO59" s="1"/>
      <c r="AP59" s="1"/>
      <c r="AQ59" s="1"/>
      <c r="AR59" s="1"/>
      <c r="AS59" s="1"/>
      <c r="AT59" s="1"/>
      <c r="AU59" s="1"/>
      <c r="AV59" s="1"/>
      <c r="AW59" s="1"/>
      <c r="AX59" s="1"/>
    </row>
    <row r="60" spans="1:50">
      <c r="A60" s="3"/>
      <c r="B60" s="345"/>
      <c r="C60" s="5" t="s">
        <v>97</v>
      </c>
      <c r="D60" s="346">
        <f>+D80</f>
        <v>0</v>
      </c>
      <c r="E60" s="1"/>
      <c r="F60" s="1"/>
      <c r="G60" s="1"/>
      <c r="I60" s="1"/>
      <c r="J60" s="3"/>
      <c r="K60" s="3"/>
      <c r="L60" s="3"/>
      <c r="M60" s="3"/>
      <c r="N60" s="3"/>
      <c r="O60" s="3"/>
      <c r="P60" s="3"/>
      <c r="Q60" s="3"/>
      <c r="R60" s="3"/>
      <c r="S60" s="3"/>
      <c r="T60" s="3"/>
      <c r="U60" s="3"/>
      <c r="V60" s="3"/>
      <c r="W60" s="3"/>
      <c r="X60" s="3"/>
      <c r="Y60" s="3"/>
      <c r="Z60" s="1"/>
      <c r="AA60" s="1"/>
      <c r="AB60" s="1"/>
      <c r="AC60" s="1"/>
      <c r="AD60" s="1"/>
      <c r="AE60" s="1"/>
      <c r="AF60" s="1"/>
      <c r="AG60" s="1"/>
      <c r="AH60" s="3"/>
      <c r="AI60" s="3"/>
      <c r="AJ60" s="3"/>
      <c r="AK60" s="3"/>
      <c r="AL60" s="1"/>
      <c r="AM60" s="1"/>
      <c r="AN60" s="1"/>
      <c r="AO60" s="1"/>
      <c r="AP60" s="1"/>
      <c r="AQ60" s="1"/>
      <c r="AR60" s="1"/>
      <c r="AS60" s="1"/>
      <c r="AT60" s="1"/>
      <c r="AU60" s="1"/>
      <c r="AV60" s="1"/>
      <c r="AW60" s="1"/>
      <c r="AX60" s="1"/>
    </row>
    <row r="61" spans="1:50" ht="18" thickBot="1">
      <c r="A61" s="3"/>
      <c r="B61" s="347" t="s">
        <v>17</v>
      </c>
      <c r="C61" s="69" t="s">
        <v>47</v>
      </c>
      <c r="D61" s="348">
        <f>MAX(SUM(D59:D60),0)</f>
        <v>0</v>
      </c>
      <c r="E61" s="1"/>
      <c r="F61" s="1"/>
      <c r="G61" s="1"/>
      <c r="I61" s="1"/>
      <c r="J61" s="3"/>
      <c r="K61" s="3"/>
      <c r="L61" s="3"/>
      <c r="M61" s="3"/>
      <c r="N61" s="3"/>
      <c r="O61" s="3"/>
      <c r="P61" s="3"/>
      <c r="Q61" s="3"/>
      <c r="R61" s="3"/>
      <c r="S61" s="3"/>
      <c r="T61" s="3"/>
      <c r="U61" s="3"/>
      <c r="V61" s="3"/>
      <c r="W61" s="3"/>
      <c r="X61" s="3"/>
      <c r="Y61" s="3"/>
      <c r="Z61" s="1"/>
      <c r="AA61" s="1"/>
      <c r="AB61" s="1"/>
      <c r="AC61" s="1"/>
      <c r="AD61" s="1"/>
      <c r="AE61" s="1"/>
      <c r="AF61" s="1"/>
      <c r="AG61" s="1"/>
      <c r="AH61" s="3"/>
      <c r="AI61" s="3"/>
      <c r="AJ61" s="3"/>
      <c r="AK61" s="3"/>
      <c r="AL61" s="1"/>
      <c r="AM61" s="1"/>
      <c r="AN61" s="1"/>
      <c r="AO61" s="1"/>
      <c r="AP61" s="1"/>
      <c r="AQ61" s="1"/>
      <c r="AR61" s="1"/>
      <c r="AS61" s="1"/>
      <c r="AT61" s="1"/>
      <c r="AU61" s="1"/>
      <c r="AV61" s="1"/>
      <c r="AW61" s="1"/>
      <c r="AX61" s="1"/>
    </row>
    <row r="62" spans="1:50" ht="18.75" thickTop="1" thickBot="1">
      <c r="A62" s="3"/>
      <c r="B62" s="416" t="s">
        <v>131</v>
      </c>
      <c r="C62" s="417"/>
      <c r="D62" s="349">
        <f>+D85</f>
        <v>0</v>
      </c>
      <c r="E62" s="1"/>
      <c r="F62" s="1"/>
      <c r="G62" s="1"/>
      <c r="I62" s="1"/>
      <c r="J62" s="3"/>
      <c r="K62" s="3"/>
      <c r="L62" s="3"/>
      <c r="M62" s="3"/>
      <c r="N62" s="3"/>
      <c r="O62" s="3"/>
      <c r="P62" s="3"/>
      <c r="Q62" s="3"/>
      <c r="R62" s="3"/>
      <c r="S62" s="3"/>
      <c r="T62" s="3"/>
      <c r="U62" s="3"/>
      <c r="V62" s="3"/>
      <c r="W62" s="3"/>
      <c r="X62" s="3"/>
      <c r="Y62" s="3"/>
      <c r="Z62" s="1"/>
      <c r="AA62" s="1"/>
      <c r="AB62" s="1"/>
      <c r="AC62" s="1"/>
      <c r="AD62" s="1"/>
      <c r="AE62" s="1"/>
      <c r="AF62" s="1"/>
      <c r="AG62" s="1"/>
      <c r="AH62" s="3"/>
      <c r="AI62" s="3"/>
      <c r="AJ62" s="3"/>
      <c r="AK62" s="3"/>
      <c r="AL62" s="1"/>
      <c r="AM62" s="1"/>
      <c r="AN62" s="1"/>
      <c r="AO62" s="1"/>
      <c r="AP62" s="1"/>
      <c r="AQ62" s="1"/>
      <c r="AR62" s="1"/>
      <c r="AS62" s="1"/>
      <c r="AT62" s="1"/>
      <c r="AU62" s="1"/>
      <c r="AV62" s="1"/>
      <c r="AW62" s="1"/>
      <c r="AX62" s="1"/>
    </row>
    <row r="63" spans="1:50" ht="18.75" thickTop="1" thickBot="1">
      <c r="A63" s="3"/>
      <c r="B63" s="418" t="s">
        <v>86</v>
      </c>
      <c r="C63" s="419"/>
      <c r="D63" s="354">
        <f>IF(D61-D62&gt;=1000,+TRUNC((+D61-D62)/1000)*1000,0)</f>
        <v>0</v>
      </c>
      <c r="E63" s="1"/>
      <c r="F63" s="1"/>
      <c r="G63" s="1"/>
      <c r="I63" s="1"/>
      <c r="J63" s="3"/>
      <c r="K63" s="3"/>
      <c r="L63" s="3"/>
      <c r="M63" s="3"/>
      <c r="N63" s="3"/>
      <c r="O63" s="3"/>
      <c r="P63" s="3"/>
      <c r="Q63" s="3"/>
      <c r="R63" s="3"/>
      <c r="S63" s="3"/>
      <c r="T63" s="3"/>
      <c r="U63" s="3"/>
      <c r="V63" s="3"/>
      <c r="W63" s="3"/>
      <c r="X63" s="3"/>
      <c r="Y63" s="3"/>
      <c r="Z63" s="1"/>
      <c r="AA63" s="1"/>
      <c r="AB63" s="1"/>
      <c r="AC63" s="1"/>
      <c r="AD63" s="1"/>
      <c r="AE63" s="1"/>
      <c r="AF63" s="1"/>
      <c r="AG63" s="1"/>
      <c r="AH63" s="3"/>
      <c r="AI63" s="3"/>
      <c r="AJ63" s="3"/>
      <c r="AK63" s="3"/>
      <c r="AL63" s="1"/>
      <c r="AM63" s="1"/>
      <c r="AN63" s="1"/>
      <c r="AO63" s="1"/>
      <c r="AP63" s="1"/>
      <c r="AQ63" s="1"/>
      <c r="AR63" s="1"/>
      <c r="AS63" s="1"/>
      <c r="AT63" s="1"/>
      <c r="AU63" s="1"/>
      <c r="AV63" s="1"/>
      <c r="AW63" s="1"/>
      <c r="AX63" s="1"/>
    </row>
    <row r="64" spans="1:50">
      <c r="A64" s="3"/>
      <c r="B64" s="352" t="s">
        <v>639</v>
      </c>
      <c r="C64" s="5" t="s">
        <v>96</v>
      </c>
      <c r="D64" s="353">
        <f>+D90</f>
        <v>0</v>
      </c>
      <c r="E64" s="1"/>
      <c r="F64" s="1"/>
      <c r="G64" s="1"/>
      <c r="I64" s="1"/>
      <c r="J64" s="3"/>
      <c r="K64" s="3"/>
      <c r="L64" s="3"/>
      <c r="M64" s="3"/>
      <c r="N64" s="3"/>
      <c r="O64" s="3"/>
      <c r="P64" s="3"/>
      <c r="Q64" s="3"/>
      <c r="R64" s="3"/>
      <c r="S64" s="3"/>
      <c r="T64" s="3"/>
      <c r="U64" s="3"/>
      <c r="V64" s="3"/>
      <c r="W64" s="3"/>
      <c r="X64" s="3"/>
      <c r="Y64" s="3"/>
      <c r="Z64" s="1"/>
      <c r="AA64" s="1"/>
      <c r="AB64" s="1"/>
      <c r="AC64" s="1"/>
      <c r="AD64" s="1"/>
      <c r="AE64" s="1"/>
      <c r="AF64" s="1"/>
      <c r="AG64" s="1"/>
      <c r="AH64" s="3"/>
      <c r="AI64" s="3"/>
      <c r="AJ64" s="3"/>
      <c r="AK64" s="3"/>
      <c r="AL64" s="1"/>
      <c r="AM64" s="1"/>
      <c r="AN64" s="1"/>
      <c r="AO64" s="1"/>
      <c r="AP64" s="1"/>
      <c r="AQ64" s="1"/>
      <c r="AR64" s="1"/>
      <c r="AS64" s="1"/>
      <c r="AT64" s="1"/>
      <c r="AU64" s="1"/>
      <c r="AV64" s="1"/>
      <c r="AW64" s="1"/>
      <c r="AX64" s="1"/>
    </row>
    <row r="65" spans="1:50" ht="18" thickBot="1">
      <c r="A65" s="3"/>
      <c r="B65" s="355" t="s">
        <v>640</v>
      </c>
      <c r="C65" s="225" t="s">
        <v>97</v>
      </c>
      <c r="D65" s="356">
        <f>+D95</f>
        <v>0</v>
      </c>
      <c r="E65" s="1"/>
      <c r="F65" s="1"/>
      <c r="G65" s="1"/>
      <c r="I65" s="1"/>
      <c r="J65" s="3"/>
      <c r="K65" s="3"/>
      <c r="L65" s="3"/>
      <c r="M65" s="3"/>
      <c r="N65" s="3"/>
      <c r="O65" s="3"/>
      <c r="P65" s="3"/>
      <c r="Q65" s="3"/>
      <c r="R65" s="3"/>
      <c r="S65" s="3"/>
      <c r="T65" s="3"/>
      <c r="U65" s="3"/>
      <c r="V65" s="3"/>
      <c r="W65" s="3"/>
      <c r="X65" s="3"/>
      <c r="Y65" s="3"/>
      <c r="Z65" s="1"/>
      <c r="AA65" s="1"/>
      <c r="AB65" s="1"/>
      <c r="AC65" s="1"/>
      <c r="AD65" s="1"/>
      <c r="AE65" s="1"/>
      <c r="AF65" s="1"/>
      <c r="AG65" s="1"/>
      <c r="AH65" s="3"/>
      <c r="AI65" s="3"/>
      <c r="AJ65" s="3"/>
      <c r="AK65" s="3"/>
      <c r="AL65" s="1"/>
      <c r="AM65" s="1"/>
      <c r="AN65" s="1"/>
      <c r="AO65" s="1"/>
      <c r="AP65" s="1"/>
      <c r="AQ65" s="1"/>
      <c r="AR65" s="1"/>
      <c r="AS65" s="1"/>
      <c r="AT65" s="1"/>
      <c r="AU65" s="1"/>
      <c r="AV65" s="1"/>
      <c r="AW65" s="1"/>
      <c r="AX65" s="1"/>
    </row>
    <row r="66" spans="1:50">
      <c r="A66" s="3"/>
      <c r="B66" s="357" t="s">
        <v>641</v>
      </c>
      <c r="C66" s="343" t="s">
        <v>661</v>
      </c>
      <c r="D66" s="358">
        <f>+D100</f>
        <v>0</v>
      </c>
      <c r="E66" s="1"/>
      <c r="F66" s="1"/>
      <c r="G66" s="1"/>
      <c r="I66" s="1"/>
      <c r="J66" s="3"/>
      <c r="K66" s="3"/>
      <c r="L66" s="3"/>
      <c r="M66" s="3"/>
      <c r="N66" s="3"/>
      <c r="O66" s="3"/>
      <c r="P66" s="3"/>
      <c r="Q66" s="3"/>
      <c r="R66" s="3"/>
      <c r="S66" s="3"/>
      <c r="T66" s="3"/>
      <c r="U66" s="3"/>
      <c r="V66" s="3"/>
      <c r="W66" s="3"/>
      <c r="X66" s="3"/>
      <c r="Y66" s="3"/>
      <c r="Z66" s="1"/>
      <c r="AA66" s="1"/>
      <c r="AB66" s="1"/>
      <c r="AC66" s="1"/>
      <c r="AD66" s="1"/>
      <c r="AE66" s="1"/>
      <c r="AF66" s="1"/>
      <c r="AG66" s="1"/>
      <c r="AH66" s="3"/>
      <c r="AI66" s="3"/>
      <c r="AJ66" s="3"/>
      <c r="AK66" s="3"/>
      <c r="AL66" s="1"/>
      <c r="AM66" s="1"/>
      <c r="AN66" s="1"/>
      <c r="AO66" s="1"/>
      <c r="AP66" s="1"/>
      <c r="AQ66" s="1"/>
      <c r="AR66" s="1"/>
      <c r="AS66" s="1"/>
      <c r="AT66" s="1"/>
      <c r="AU66" s="1"/>
      <c r="AV66" s="1"/>
      <c r="AW66" s="1"/>
      <c r="AX66" s="1"/>
    </row>
    <row r="67" spans="1:50" ht="18" thickBot="1">
      <c r="A67" s="3"/>
      <c r="B67" s="350" t="s">
        <v>642</v>
      </c>
      <c r="C67" s="5" t="s">
        <v>662</v>
      </c>
      <c r="D67" s="351">
        <f>+D105</f>
        <v>0</v>
      </c>
      <c r="E67" s="1"/>
      <c r="F67" s="1"/>
      <c r="G67" s="1"/>
      <c r="I67" s="1"/>
      <c r="J67" s="3"/>
      <c r="K67" s="3"/>
      <c r="L67" s="3"/>
      <c r="M67" s="3"/>
      <c r="N67" s="3"/>
      <c r="O67" s="3"/>
      <c r="P67" s="3"/>
      <c r="Q67" s="3"/>
      <c r="R67" s="3"/>
      <c r="S67" s="3"/>
      <c r="T67" s="3"/>
      <c r="U67" s="3"/>
      <c r="V67" s="3"/>
      <c r="W67" s="3"/>
      <c r="X67" s="3"/>
      <c r="Y67" s="3"/>
      <c r="Z67" s="1"/>
      <c r="AA67" s="1"/>
      <c r="AB67" s="1"/>
      <c r="AC67" s="1"/>
      <c r="AD67" s="1"/>
      <c r="AE67" s="1"/>
      <c r="AF67" s="1"/>
      <c r="AG67" s="1"/>
      <c r="AH67" s="3"/>
      <c r="AI67" s="3"/>
      <c r="AJ67" s="3"/>
      <c r="AK67" s="3"/>
      <c r="AL67" s="1"/>
      <c r="AM67" s="1"/>
      <c r="AN67" s="1"/>
      <c r="AO67" s="1"/>
      <c r="AP67" s="1"/>
      <c r="AQ67" s="1"/>
      <c r="AR67" s="1"/>
      <c r="AS67" s="1"/>
      <c r="AT67" s="1"/>
      <c r="AU67" s="1"/>
      <c r="AV67" s="1"/>
      <c r="AW67" s="1"/>
      <c r="AX67" s="1"/>
    </row>
    <row r="68" spans="1:50" ht="18" thickBot="1">
      <c r="A68" s="3"/>
      <c r="B68" s="91" t="s">
        <v>140</v>
      </c>
      <c r="C68" s="92"/>
      <c r="D68" s="93">
        <f>+D110</f>
        <v>0</v>
      </c>
      <c r="E68" s="1"/>
      <c r="F68" s="1"/>
      <c r="G68" s="1"/>
      <c r="I68" s="1"/>
      <c r="J68" s="3"/>
      <c r="K68" s="3"/>
      <c r="L68" s="3"/>
      <c r="M68" s="3"/>
      <c r="N68" s="3"/>
      <c r="O68" s="3"/>
      <c r="P68" s="3"/>
      <c r="Q68" s="3"/>
      <c r="R68" s="3"/>
      <c r="S68" s="3"/>
      <c r="T68" s="3"/>
      <c r="U68" s="3"/>
      <c r="V68" s="3"/>
      <c r="W68" s="3"/>
      <c r="X68" s="3"/>
      <c r="Y68" s="3"/>
      <c r="Z68" s="1"/>
      <c r="AA68" s="1"/>
      <c r="AB68" s="1"/>
      <c r="AC68" s="1"/>
      <c r="AD68" s="1"/>
      <c r="AE68" s="1"/>
      <c r="AF68" s="1"/>
      <c r="AG68" s="1"/>
      <c r="AH68" s="3"/>
      <c r="AI68" s="3"/>
      <c r="AJ68" s="3"/>
      <c r="AK68" s="3"/>
      <c r="AL68" s="1"/>
      <c r="AM68" s="1"/>
      <c r="AN68" s="1"/>
      <c r="AO68" s="1"/>
      <c r="AP68" s="1"/>
      <c r="AQ68" s="1"/>
      <c r="AR68" s="1"/>
      <c r="AS68" s="1"/>
      <c r="AT68" s="1"/>
      <c r="AU68" s="1"/>
      <c r="AV68" s="1"/>
      <c r="AW68" s="1"/>
      <c r="AX68" s="1"/>
    </row>
    <row r="69" spans="1:50">
      <c r="A69" s="3"/>
      <c r="E69" s="1"/>
      <c r="F69" s="1"/>
      <c r="G69" s="1"/>
      <c r="I69" s="1"/>
      <c r="J69" s="3"/>
      <c r="K69" s="3"/>
      <c r="L69" s="3"/>
      <c r="M69" s="3"/>
      <c r="N69" s="3"/>
      <c r="O69" s="3"/>
      <c r="P69" s="3"/>
      <c r="Q69" s="3"/>
      <c r="R69" s="3"/>
      <c r="S69" s="3"/>
      <c r="T69" s="3"/>
      <c r="U69" s="3"/>
      <c r="V69" s="3"/>
      <c r="W69" s="3"/>
      <c r="X69" s="3"/>
      <c r="Y69" s="3"/>
      <c r="Z69" s="1"/>
      <c r="AA69" s="1"/>
      <c r="AB69" s="1"/>
      <c r="AC69" s="1"/>
      <c r="AD69" s="1"/>
      <c r="AE69" s="1"/>
      <c r="AF69" s="1"/>
      <c r="AG69" s="1"/>
      <c r="AH69" s="3"/>
      <c r="AI69" s="3"/>
      <c r="AJ69" s="3"/>
      <c r="AK69" s="3"/>
      <c r="AL69" s="1"/>
      <c r="AM69" s="1"/>
      <c r="AN69" s="1"/>
      <c r="AO69" s="1"/>
      <c r="AP69" s="1"/>
      <c r="AQ69" s="1"/>
      <c r="AR69" s="1"/>
      <c r="AS69" s="1"/>
      <c r="AT69" s="1"/>
      <c r="AU69" s="1"/>
      <c r="AV69" s="1"/>
      <c r="AW69" s="1"/>
      <c r="AX69" s="1"/>
    </row>
    <row r="70" spans="1:50">
      <c r="A70" s="3"/>
      <c r="E70" s="1"/>
      <c r="F70" s="1"/>
      <c r="G70" s="1"/>
      <c r="I70" s="1"/>
      <c r="J70" s="3"/>
      <c r="K70" s="3"/>
      <c r="L70" s="3"/>
      <c r="M70" s="3"/>
      <c r="N70" s="3"/>
      <c r="O70" s="3"/>
      <c r="P70" s="3"/>
      <c r="Q70" s="3"/>
      <c r="R70" s="3"/>
      <c r="S70" s="3"/>
      <c r="T70" s="3"/>
      <c r="U70" s="3"/>
      <c r="V70" s="3"/>
      <c r="W70" s="3"/>
      <c r="X70" s="3"/>
      <c r="Y70" s="3"/>
      <c r="Z70" s="1"/>
      <c r="AA70" s="1"/>
      <c r="AB70" s="1"/>
      <c r="AC70" s="1"/>
      <c r="AD70" s="1"/>
      <c r="AE70" s="1"/>
      <c r="AF70" s="1"/>
      <c r="AG70" s="1"/>
      <c r="AH70" s="3"/>
      <c r="AI70" s="3"/>
      <c r="AJ70" s="3"/>
      <c r="AK70" s="3"/>
      <c r="AL70" s="1"/>
      <c r="AM70" s="1"/>
      <c r="AN70" s="1"/>
      <c r="AO70" s="1"/>
      <c r="AP70" s="1"/>
      <c r="AQ70" s="1"/>
      <c r="AR70" s="1"/>
      <c r="AS70" s="1"/>
      <c r="AT70" s="1"/>
      <c r="AU70" s="1"/>
      <c r="AV70" s="1"/>
      <c r="AW70" s="1"/>
      <c r="AX70" s="1"/>
    </row>
    <row r="71" spans="1:50">
      <c r="A71" s="3"/>
      <c r="B71" s="104"/>
      <c r="C71" s="329" t="s">
        <v>647</v>
      </c>
      <c r="D71" s="19">
        <f>+D6</f>
        <v>0</v>
      </c>
      <c r="E71" s="1"/>
      <c r="F71" s="1"/>
      <c r="G71" s="1"/>
      <c r="I71" s="1"/>
      <c r="J71" s="3"/>
      <c r="K71" s="3"/>
      <c r="L71" s="3"/>
      <c r="M71" s="3"/>
      <c r="N71" s="3"/>
      <c r="O71" s="3"/>
      <c r="P71" s="3"/>
      <c r="Q71" s="3"/>
      <c r="R71" s="3"/>
      <c r="S71" s="3"/>
      <c r="T71" s="3"/>
      <c r="U71" s="3"/>
      <c r="V71" s="3"/>
      <c r="W71" s="3"/>
      <c r="X71" s="3"/>
      <c r="Y71" s="3"/>
      <c r="Z71" s="1"/>
      <c r="AA71" s="1"/>
      <c r="AB71" s="1"/>
      <c r="AC71" s="1"/>
      <c r="AD71" s="1"/>
      <c r="AE71" s="1"/>
      <c r="AF71" s="1"/>
      <c r="AG71" s="1"/>
      <c r="AH71" s="3"/>
      <c r="AI71" s="3"/>
      <c r="AJ71" s="3"/>
      <c r="AK71" s="3"/>
      <c r="AL71" s="1"/>
      <c r="AM71" s="1"/>
      <c r="AN71" s="1"/>
      <c r="AO71" s="1"/>
      <c r="AP71" s="1"/>
      <c r="AQ71" s="1"/>
      <c r="AR71" s="1"/>
      <c r="AS71" s="1"/>
      <c r="AT71" s="1"/>
      <c r="AU71" s="1"/>
      <c r="AV71" s="1"/>
      <c r="AW71" s="1"/>
      <c r="AX71" s="1"/>
    </row>
    <row r="72" spans="1:50">
      <c r="A72" s="3"/>
      <c r="B72" s="341" t="s">
        <v>655</v>
      </c>
      <c r="C72" s="329" t="s">
        <v>648</v>
      </c>
      <c r="D72" s="19">
        <f>+D19</f>
        <v>0</v>
      </c>
      <c r="E72" s="1"/>
      <c r="F72" s="1"/>
      <c r="G72" s="1"/>
      <c r="I72" s="1"/>
      <c r="J72" s="3"/>
      <c r="K72" s="3"/>
      <c r="L72" s="3"/>
      <c r="M72" s="3"/>
      <c r="N72" s="3"/>
      <c r="O72" s="3"/>
      <c r="P72" s="3"/>
      <c r="Q72" s="3"/>
      <c r="R72" s="3"/>
      <c r="S72" s="3"/>
      <c r="T72" s="3"/>
      <c r="U72" s="3"/>
      <c r="V72" s="3"/>
      <c r="W72" s="3"/>
      <c r="X72" s="3"/>
      <c r="Y72" s="3"/>
      <c r="Z72" s="1"/>
      <c r="AA72" s="1"/>
      <c r="AB72" s="1"/>
      <c r="AC72" s="1"/>
      <c r="AD72" s="1"/>
      <c r="AE72" s="1"/>
      <c r="AF72" s="1"/>
      <c r="AG72" s="1"/>
      <c r="AH72" s="3"/>
      <c r="AI72" s="3"/>
      <c r="AJ72" s="3"/>
      <c r="AK72" s="3"/>
      <c r="AL72" s="1"/>
      <c r="AM72" s="1"/>
      <c r="AN72" s="1"/>
      <c r="AO72" s="1"/>
      <c r="AP72" s="1"/>
      <c r="AQ72" s="1"/>
      <c r="AR72" s="1"/>
      <c r="AS72" s="1"/>
      <c r="AT72" s="1"/>
      <c r="AU72" s="1"/>
      <c r="AV72" s="1"/>
      <c r="AW72" s="1"/>
      <c r="AX72" s="1"/>
    </row>
    <row r="73" spans="1:50">
      <c r="A73" s="3"/>
      <c r="B73" s="141"/>
      <c r="C73" s="329" t="s">
        <v>649</v>
      </c>
      <c r="D73" s="19">
        <f>+D33</f>
        <v>0</v>
      </c>
      <c r="E73" s="1"/>
      <c r="F73" s="1"/>
      <c r="G73" s="1"/>
      <c r="I73" s="1"/>
      <c r="J73" s="3"/>
      <c r="K73" s="3"/>
      <c r="L73" s="3"/>
      <c r="M73" s="3"/>
      <c r="N73" s="3"/>
      <c r="O73" s="3"/>
      <c r="P73" s="3"/>
      <c r="Q73" s="3"/>
      <c r="R73" s="3"/>
      <c r="S73" s="3"/>
      <c r="T73" s="3"/>
      <c r="U73" s="3"/>
      <c r="V73" s="3"/>
      <c r="W73" s="3"/>
      <c r="X73" s="3"/>
      <c r="Y73" s="3"/>
      <c r="Z73" s="1"/>
      <c r="AA73" s="1"/>
      <c r="AB73" s="1"/>
      <c r="AC73" s="1"/>
      <c r="AD73" s="1"/>
      <c r="AE73" s="1"/>
      <c r="AF73" s="1"/>
      <c r="AG73" s="1"/>
      <c r="AH73" s="3"/>
      <c r="AI73" s="3"/>
      <c r="AJ73" s="3"/>
      <c r="AK73" s="3"/>
      <c r="AL73" s="1"/>
      <c r="AM73" s="1"/>
      <c r="AN73" s="1"/>
      <c r="AO73" s="1"/>
      <c r="AP73" s="1"/>
      <c r="AQ73" s="1"/>
      <c r="AR73" s="1"/>
      <c r="AS73" s="1"/>
      <c r="AT73" s="1"/>
      <c r="AU73" s="1"/>
      <c r="AV73" s="1"/>
      <c r="AW73" s="1"/>
      <c r="AX73" s="1"/>
    </row>
    <row r="74" spans="1:50" ht="18" thickBot="1">
      <c r="A74" s="3"/>
      <c r="B74" s="141"/>
      <c r="C74" s="329" t="s">
        <v>650</v>
      </c>
      <c r="D74" s="19">
        <f>+D46</f>
        <v>0</v>
      </c>
      <c r="E74" s="1"/>
      <c r="F74" s="1"/>
      <c r="G74" s="1"/>
      <c r="I74" s="1"/>
      <c r="J74" s="3"/>
      <c r="K74" s="3"/>
      <c r="L74" s="3"/>
      <c r="M74" s="3"/>
      <c r="N74" s="3"/>
      <c r="O74" s="3"/>
      <c r="P74" s="3"/>
      <c r="Q74" s="3"/>
      <c r="R74" s="3"/>
      <c r="S74" s="3"/>
      <c r="T74" s="3"/>
      <c r="U74" s="3"/>
      <c r="V74" s="3"/>
      <c r="W74" s="3"/>
      <c r="X74" s="3"/>
      <c r="Y74" s="3"/>
      <c r="Z74" s="1"/>
      <c r="AA74" s="1"/>
      <c r="AB74" s="1"/>
      <c r="AC74" s="1"/>
      <c r="AD74" s="1"/>
      <c r="AE74" s="1"/>
      <c r="AF74" s="1"/>
      <c r="AG74" s="1"/>
      <c r="AH74" s="3"/>
      <c r="AI74" s="3"/>
      <c r="AJ74" s="3"/>
      <c r="AK74" s="3"/>
      <c r="AL74" s="1"/>
      <c r="AM74" s="1"/>
      <c r="AN74" s="1"/>
      <c r="AO74" s="1"/>
      <c r="AP74" s="1"/>
      <c r="AQ74" s="1"/>
      <c r="AR74" s="1"/>
      <c r="AS74" s="1"/>
      <c r="AT74" s="1"/>
      <c r="AU74" s="1"/>
      <c r="AV74" s="1"/>
      <c r="AW74" s="1"/>
      <c r="AX74" s="1"/>
    </row>
    <row r="75" spans="1:50" ht="18" thickBot="1">
      <c r="A75" s="3"/>
      <c r="B75" s="141"/>
      <c r="D75" s="67">
        <f>MAX(D71:D74)</f>
        <v>0</v>
      </c>
      <c r="E75" s="1"/>
      <c r="F75" s="1"/>
      <c r="G75" s="1"/>
      <c r="I75" s="1"/>
      <c r="J75" s="3"/>
      <c r="K75" s="3"/>
      <c r="L75" s="3"/>
      <c r="M75" s="3"/>
      <c r="N75" s="3"/>
      <c r="O75" s="3"/>
      <c r="P75" s="3"/>
      <c r="Q75" s="3"/>
      <c r="R75" s="3"/>
      <c r="S75" s="3"/>
      <c r="T75" s="3"/>
      <c r="U75" s="3"/>
      <c r="V75" s="3"/>
      <c r="W75" s="3"/>
      <c r="X75" s="3"/>
      <c r="Y75" s="3"/>
      <c r="Z75" s="1"/>
      <c r="AA75" s="1"/>
      <c r="AB75" s="1"/>
      <c r="AC75" s="1"/>
      <c r="AD75" s="1"/>
      <c r="AE75" s="1"/>
      <c r="AF75" s="1"/>
      <c r="AG75" s="1"/>
      <c r="AH75" s="3"/>
      <c r="AI75" s="3"/>
      <c r="AJ75" s="3"/>
      <c r="AK75" s="3"/>
      <c r="AL75" s="1"/>
      <c r="AM75" s="1"/>
      <c r="AN75" s="1"/>
      <c r="AO75" s="1"/>
      <c r="AP75" s="1"/>
      <c r="AQ75" s="1"/>
      <c r="AR75" s="1"/>
      <c r="AS75" s="1"/>
      <c r="AT75" s="1"/>
      <c r="AU75" s="1"/>
      <c r="AV75" s="1"/>
      <c r="AW75" s="1"/>
      <c r="AX75" s="1"/>
    </row>
    <row r="76" spans="1:50">
      <c r="A76" s="3"/>
      <c r="B76" s="141"/>
      <c r="C76" s="329" t="s">
        <v>651</v>
      </c>
      <c r="D76" s="19">
        <f>+D20</f>
        <v>0</v>
      </c>
      <c r="E76" s="1"/>
      <c r="F76" s="1"/>
      <c r="G76" s="1"/>
      <c r="I76" s="1"/>
      <c r="J76" s="3"/>
      <c r="K76" s="3"/>
      <c r="L76" s="3"/>
      <c r="M76" s="3"/>
      <c r="N76" s="3"/>
      <c r="O76" s="3"/>
      <c r="P76" s="3"/>
      <c r="Q76" s="3"/>
      <c r="R76" s="3"/>
      <c r="S76" s="3"/>
      <c r="T76" s="3"/>
      <c r="U76" s="3"/>
      <c r="V76" s="3"/>
      <c r="W76" s="3"/>
      <c r="X76" s="1"/>
      <c r="Y76" s="1"/>
      <c r="Z76" s="1"/>
      <c r="AA76" s="1"/>
      <c r="AB76" s="1"/>
      <c r="AC76" s="1"/>
      <c r="AD76" s="1"/>
      <c r="AE76" s="1"/>
      <c r="AF76" s="1"/>
      <c r="AG76" s="1"/>
      <c r="AH76" s="3"/>
      <c r="AI76" s="3"/>
      <c r="AJ76" s="3"/>
      <c r="AK76" s="3"/>
      <c r="AL76" s="1"/>
      <c r="AM76" s="1"/>
      <c r="AN76" s="1"/>
      <c r="AO76" s="1"/>
      <c r="AP76" s="1"/>
      <c r="AQ76" s="1"/>
      <c r="AR76" s="1"/>
      <c r="AS76" s="1"/>
      <c r="AT76" s="1"/>
      <c r="AU76" s="1"/>
      <c r="AV76" s="1"/>
      <c r="AW76" s="1"/>
      <c r="AX76" s="1"/>
    </row>
    <row r="77" spans="1:50">
      <c r="A77" s="3"/>
      <c r="B77" s="141"/>
      <c r="C77" s="329" t="s">
        <v>652</v>
      </c>
      <c r="D77" s="19">
        <f>+D20</f>
        <v>0</v>
      </c>
      <c r="E77" s="1"/>
      <c r="F77" s="1"/>
      <c r="G77" s="1"/>
      <c r="I77" s="1"/>
      <c r="J77" s="3"/>
      <c r="K77" s="3"/>
      <c r="L77" s="3"/>
      <c r="M77" s="3"/>
      <c r="N77" s="3"/>
      <c r="O77" s="3"/>
      <c r="P77" s="3"/>
      <c r="Q77" s="3"/>
      <c r="R77" s="3"/>
      <c r="S77" s="3"/>
      <c r="T77" s="3"/>
      <c r="U77" s="3"/>
      <c r="V77" s="3"/>
      <c r="W77" s="3"/>
      <c r="X77" s="1"/>
      <c r="Y77" s="1"/>
      <c r="Z77" s="1"/>
      <c r="AA77" s="1"/>
      <c r="AB77" s="1"/>
      <c r="AC77" s="1"/>
      <c r="AD77" s="1"/>
      <c r="AE77" s="1"/>
      <c r="AF77" s="1"/>
      <c r="AG77" s="1"/>
      <c r="AH77" s="3"/>
      <c r="AI77" s="3"/>
      <c r="AJ77" s="3"/>
      <c r="AK77" s="3"/>
      <c r="AL77" s="1"/>
      <c r="AM77" s="1"/>
      <c r="AN77" s="1"/>
      <c r="AO77" s="1"/>
      <c r="AP77" s="1"/>
      <c r="AQ77" s="1"/>
      <c r="AR77" s="1"/>
      <c r="AS77" s="1"/>
      <c r="AT77" s="1"/>
      <c r="AU77" s="1"/>
      <c r="AV77" s="1"/>
      <c r="AW77" s="1"/>
      <c r="AX77" s="1"/>
    </row>
    <row r="78" spans="1:50">
      <c r="A78" s="3"/>
      <c r="B78" s="141" t="s">
        <v>17</v>
      </c>
      <c r="C78" s="329" t="s">
        <v>653</v>
      </c>
      <c r="D78" s="19">
        <f>+D34</f>
        <v>0</v>
      </c>
      <c r="E78" s="1"/>
      <c r="F78" s="1"/>
      <c r="G78" s="1"/>
      <c r="I78" s="1"/>
      <c r="J78" s="3"/>
      <c r="K78" s="3"/>
      <c r="L78" s="3"/>
      <c r="M78" s="3"/>
      <c r="N78" s="3"/>
      <c r="O78" s="3"/>
      <c r="P78" s="3"/>
      <c r="Q78" s="3"/>
      <c r="R78" s="3"/>
      <c r="S78" s="3"/>
      <c r="T78" s="3"/>
      <c r="U78" s="3"/>
      <c r="V78" s="3"/>
      <c r="W78" s="3"/>
      <c r="X78" s="1"/>
      <c r="Y78" s="1"/>
      <c r="Z78" s="1"/>
      <c r="AA78" s="1"/>
      <c r="AB78" s="1"/>
      <c r="AC78" s="1"/>
      <c r="AD78" s="1"/>
      <c r="AE78" s="1"/>
      <c r="AF78" s="1"/>
      <c r="AG78" s="1"/>
      <c r="AH78" s="3"/>
      <c r="AI78" s="3"/>
      <c r="AJ78" s="3"/>
      <c r="AK78" s="3"/>
      <c r="AL78" s="1"/>
      <c r="AM78" s="1"/>
      <c r="AN78" s="1"/>
      <c r="AO78" s="1"/>
      <c r="AP78" s="1"/>
      <c r="AQ78" s="1"/>
      <c r="AR78" s="1"/>
      <c r="AS78" s="1"/>
      <c r="AT78" s="1"/>
      <c r="AU78" s="1"/>
      <c r="AV78" s="1"/>
      <c r="AW78" s="1"/>
      <c r="AX78" s="1"/>
    </row>
    <row r="79" spans="1:50" ht="18" thickBot="1">
      <c r="A79" s="3"/>
      <c r="B79" s="141"/>
      <c r="C79" s="329" t="s">
        <v>654</v>
      </c>
      <c r="D79" s="19">
        <f>+D47</f>
        <v>0</v>
      </c>
      <c r="E79" s="1"/>
      <c r="F79" s="1"/>
      <c r="G79" s="1"/>
      <c r="I79" s="1"/>
      <c r="J79" s="3"/>
      <c r="K79" s="3"/>
      <c r="L79" s="3"/>
      <c r="M79" s="3"/>
      <c r="N79" s="3"/>
      <c r="O79" s="3"/>
      <c r="P79" s="3"/>
      <c r="Q79" s="3"/>
      <c r="R79" s="3"/>
      <c r="S79" s="3"/>
      <c r="T79" s="3"/>
      <c r="U79" s="3"/>
      <c r="V79" s="3"/>
      <c r="W79" s="3"/>
      <c r="X79" s="1"/>
      <c r="Y79" s="1"/>
      <c r="Z79" s="1"/>
      <c r="AA79" s="1"/>
      <c r="AB79" s="1"/>
      <c r="AC79" s="1"/>
      <c r="AD79" s="1"/>
      <c r="AE79" s="1"/>
      <c r="AF79" s="1"/>
      <c r="AG79" s="1"/>
      <c r="AH79" s="3"/>
      <c r="AI79" s="3"/>
      <c r="AJ79" s="3"/>
      <c r="AK79" s="3"/>
      <c r="AL79" s="1"/>
      <c r="AM79" s="1"/>
      <c r="AN79" s="1"/>
      <c r="AO79" s="1"/>
      <c r="AP79" s="1"/>
      <c r="AQ79" s="1"/>
      <c r="AR79" s="1"/>
      <c r="AS79" s="1"/>
      <c r="AT79" s="1"/>
      <c r="AU79" s="1"/>
      <c r="AV79" s="1"/>
      <c r="AW79" s="1"/>
      <c r="AX79" s="1"/>
    </row>
    <row r="80" spans="1:50" ht="18" thickBot="1">
      <c r="A80" s="3"/>
      <c r="B80" s="188"/>
      <c r="D80" s="67">
        <f>MAX(D76:D79)</f>
        <v>0</v>
      </c>
      <c r="E80" s="1"/>
      <c r="F80" s="1"/>
      <c r="G80" s="1"/>
      <c r="I80" s="1"/>
      <c r="J80" s="3"/>
      <c r="K80" s="3"/>
      <c r="L80" s="3"/>
      <c r="M80" s="3"/>
      <c r="N80" s="1"/>
      <c r="O80" s="3"/>
      <c r="P80" s="3"/>
      <c r="Q80" s="3"/>
      <c r="R80" s="3"/>
      <c r="S80" s="3"/>
      <c r="T80" s="3"/>
      <c r="U80" s="3"/>
      <c r="V80" s="3"/>
      <c r="W80" s="3"/>
      <c r="X80" s="1"/>
      <c r="Y80" s="1"/>
      <c r="Z80" s="3"/>
      <c r="AA80" s="3"/>
      <c r="AB80" s="3"/>
      <c r="AC80" s="3"/>
      <c r="AD80" s="3"/>
      <c r="AE80" s="3"/>
      <c r="AF80" s="3"/>
      <c r="AG80" s="3"/>
      <c r="AH80" s="3"/>
      <c r="AI80" s="3"/>
      <c r="AJ80" s="3"/>
      <c r="AK80" s="3"/>
      <c r="AL80" s="1"/>
      <c r="AM80" s="1"/>
      <c r="AN80" s="1"/>
      <c r="AO80" s="1"/>
      <c r="AP80" s="1"/>
      <c r="AQ80" s="1"/>
      <c r="AR80" s="1"/>
      <c r="AS80" s="1"/>
      <c r="AT80" s="1"/>
      <c r="AU80" s="1"/>
      <c r="AV80" s="1"/>
      <c r="AW80" s="1"/>
      <c r="AX80" s="1"/>
    </row>
    <row r="81" spans="1:50">
      <c r="A81" s="3"/>
      <c r="B81" s="141" t="s">
        <v>656</v>
      </c>
      <c r="C81" s="329" t="s">
        <v>660</v>
      </c>
      <c r="D81" s="19">
        <f>+D9</f>
        <v>0</v>
      </c>
      <c r="E81" s="1"/>
      <c r="F81" s="1"/>
      <c r="G81" s="1"/>
      <c r="I81" s="1"/>
      <c r="J81" s="3"/>
      <c r="K81" s="3"/>
      <c r="L81" s="3"/>
      <c r="M81" s="3"/>
      <c r="N81" s="1"/>
      <c r="O81" s="3"/>
      <c r="P81" s="3"/>
      <c r="Q81" s="3"/>
      <c r="R81" s="3"/>
      <c r="S81" s="3"/>
      <c r="T81" s="3"/>
      <c r="U81" s="3"/>
      <c r="V81" s="3"/>
      <c r="W81" s="3"/>
      <c r="X81" s="3"/>
      <c r="Y81" s="3"/>
      <c r="Z81" s="3"/>
      <c r="AA81" s="3"/>
      <c r="AB81" s="3"/>
      <c r="AC81" s="3"/>
      <c r="AD81" s="3"/>
      <c r="AE81" s="3"/>
      <c r="AF81" s="3"/>
      <c r="AG81" s="3"/>
      <c r="AH81" s="3"/>
      <c r="AI81" s="3"/>
      <c r="AJ81" s="3"/>
      <c r="AK81" s="3"/>
      <c r="AL81" s="1"/>
      <c r="AM81" s="1"/>
      <c r="AN81" s="1"/>
      <c r="AO81" s="1"/>
      <c r="AP81" s="1"/>
      <c r="AQ81" s="1"/>
      <c r="AR81" s="1"/>
      <c r="AS81" s="1"/>
      <c r="AT81" s="1"/>
      <c r="AU81" s="1"/>
      <c r="AV81" s="1"/>
      <c r="AW81" s="1"/>
      <c r="AX81" s="1"/>
    </row>
    <row r="82" spans="1:50">
      <c r="A82" s="3"/>
      <c r="B82" s="141" t="s">
        <v>657</v>
      </c>
      <c r="C82" s="329" t="s">
        <v>660</v>
      </c>
      <c r="D82" s="19">
        <f>+D22</f>
        <v>0</v>
      </c>
      <c r="E82" s="1"/>
      <c r="F82" s="1"/>
      <c r="G82" s="1"/>
      <c r="I82" s="1"/>
      <c r="J82" s="3"/>
      <c r="K82" s="3"/>
      <c r="L82" s="3"/>
      <c r="M82" s="3"/>
      <c r="N82" s="1"/>
      <c r="O82" s="1"/>
      <c r="P82" s="1"/>
      <c r="Q82" s="1"/>
      <c r="R82" s="1"/>
      <c r="S82" s="1"/>
      <c r="T82" s="3"/>
      <c r="U82" s="3"/>
      <c r="V82" s="3"/>
      <c r="W82" s="3"/>
      <c r="X82" s="3"/>
      <c r="Y82" s="3"/>
      <c r="Z82" s="3"/>
      <c r="AA82" s="3"/>
      <c r="AB82" s="3"/>
      <c r="AC82" s="3"/>
      <c r="AD82" s="3"/>
      <c r="AE82" s="3"/>
      <c r="AF82" s="3"/>
      <c r="AG82" s="3"/>
      <c r="AH82" s="3"/>
      <c r="AI82" s="3"/>
      <c r="AJ82" s="3"/>
      <c r="AK82" s="3"/>
      <c r="AL82" s="1"/>
      <c r="AM82" s="1"/>
      <c r="AN82" s="1"/>
      <c r="AO82" s="1"/>
      <c r="AP82" s="1"/>
      <c r="AQ82" s="1"/>
      <c r="AR82" s="1"/>
      <c r="AS82" s="1"/>
      <c r="AT82" s="1"/>
      <c r="AU82" s="1"/>
      <c r="AV82" s="1"/>
      <c r="AW82" s="1"/>
      <c r="AX82" s="1"/>
    </row>
    <row r="83" spans="1:50">
      <c r="A83" s="3"/>
      <c r="B83" s="141" t="s">
        <v>658</v>
      </c>
      <c r="C83" s="329" t="s">
        <v>660</v>
      </c>
      <c r="D83" s="19">
        <f>+D36</f>
        <v>0</v>
      </c>
      <c r="E83" s="1"/>
      <c r="F83" s="1"/>
      <c r="G83" s="1"/>
      <c r="I83" s="1"/>
      <c r="J83" s="3"/>
      <c r="K83" s="3"/>
      <c r="L83" s="3"/>
      <c r="M83" s="3"/>
      <c r="N83" s="1"/>
      <c r="O83" s="1"/>
      <c r="P83" s="1"/>
      <c r="Q83" s="1"/>
      <c r="R83" s="1"/>
      <c r="S83" s="1"/>
      <c r="T83" s="3"/>
      <c r="U83" s="3"/>
      <c r="V83" s="3"/>
      <c r="W83" s="3"/>
      <c r="X83" s="3"/>
      <c r="Y83" s="3"/>
      <c r="Z83" s="3"/>
      <c r="AA83" s="3"/>
      <c r="AB83" s="3"/>
      <c r="AC83" s="3"/>
      <c r="AD83" s="3"/>
      <c r="AE83" s="3"/>
      <c r="AF83" s="3"/>
      <c r="AG83" s="3"/>
      <c r="AH83" s="3"/>
      <c r="AI83" s="3"/>
      <c r="AJ83" s="3"/>
      <c r="AK83" s="3"/>
      <c r="AL83" s="1"/>
      <c r="AM83" s="1"/>
      <c r="AN83" s="1"/>
      <c r="AO83" s="1"/>
      <c r="AP83" s="1"/>
      <c r="AQ83" s="1"/>
      <c r="AR83" s="1"/>
      <c r="AS83" s="1"/>
      <c r="AT83" s="1"/>
      <c r="AU83" s="1"/>
      <c r="AV83" s="1"/>
      <c r="AW83" s="1"/>
      <c r="AX83" s="1"/>
    </row>
    <row r="84" spans="1:50" ht="18" thickBot="1">
      <c r="A84" s="3"/>
      <c r="B84" s="141" t="s">
        <v>659</v>
      </c>
      <c r="C84" s="329" t="s">
        <v>660</v>
      </c>
      <c r="D84" s="19">
        <f>+D49</f>
        <v>0</v>
      </c>
      <c r="E84" s="1"/>
      <c r="F84" s="1"/>
      <c r="G84" s="1"/>
      <c r="I84" s="1"/>
      <c r="J84" s="3"/>
      <c r="K84" s="3"/>
      <c r="L84" s="3"/>
      <c r="M84" s="3"/>
      <c r="N84" s="1"/>
      <c r="O84" s="1"/>
      <c r="P84" s="1"/>
      <c r="Q84" s="1"/>
      <c r="R84" s="1"/>
      <c r="S84" s="1"/>
      <c r="T84" s="3"/>
      <c r="U84" s="3"/>
      <c r="V84" s="3"/>
      <c r="W84" s="3"/>
      <c r="X84" s="3"/>
      <c r="Y84" s="3"/>
      <c r="Z84" s="3"/>
      <c r="AA84" s="3"/>
      <c r="AB84" s="3"/>
      <c r="AC84" s="3"/>
      <c r="AD84" s="3"/>
      <c r="AE84" s="3"/>
      <c r="AF84" s="3"/>
      <c r="AG84" s="3"/>
      <c r="AH84" s="3"/>
      <c r="AI84" s="3"/>
      <c r="AJ84" s="3"/>
      <c r="AK84" s="3"/>
      <c r="AL84" s="1"/>
      <c r="AM84" s="1"/>
      <c r="AN84" s="1"/>
      <c r="AO84" s="1"/>
      <c r="AP84" s="1"/>
      <c r="AQ84" s="1"/>
      <c r="AR84" s="1"/>
      <c r="AS84" s="1"/>
      <c r="AT84" s="1"/>
      <c r="AU84" s="1"/>
      <c r="AV84" s="1"/>
      <c r="AW84" s="1"/>
      <c r="AX84" s="1"/>
    </row>
    <row r="85" spans="1:50" ht="18" thickBot="1">
      <c r="A85" s="3"/>
      <c r="B85" s="340" t="s">
        <v>24</v>
      </c>
      <c r="D85" s="67">
        <f>MAX(D81:D84)</f>
        <v>0</v>
      </c>
      <c r="E85" s="1"/>
      <c r="F85" s="1"/>
      <c r="G85" s="1"/>
      <c r="I85" s="1"/>
      <c r="J85" s="3"/>
      <c r="K85" s="3"/>
      <c r="L85" s="3"/>
      <c r="M85" s="3"/>
      <c r="N85" s="1"/>
      <c r="O85" s="1"/>
      <c r="P85" s="1"/>
      <c r="Q85" s="1"/>
      <c r="R85" s="1"/>
      <c r="S85" s="1"/>
      <c r="T85" s="3"/>
      <c r="U85" s="3"/>
      <c r="V85" s="3"/>
      <c r="W85" s="3"/>
      <c r="X85" s="3"/>
      <c r="Y85" s="3"/>
      <c r="Z85" s="3"/>
      <c r="AA85" s="3"/>
      <c r="AB85" s="3"/>
      <c r="AC85" s="3"/>
      <c r="AD85" s="3"/>
      <c r="AE85" s="3"/>
      <c r="AF85" s="3"/>
      <c r="AG85" s="3"/>
      <c r="AH85" s="3"/>
      <c r="AI85" s="3"/>
      <c r="AJ85" s="3"/>
      <c r="AK85" s="3"/>
      <c r="AL85" s="1"/>
      <c r="AM85" s="1"/>
      <c r="AN85" s="1"/>
      <c r="AO85" s="1"/>
      <c r="AP85" s="1"/>
      <c r="AQ85" s="1"/>
      <c r="AR85" s="1"/>
      <c r="AS85" s="1"/>
      <c r="AT85" s="1"/>
      <c r="AU85" s="1"/>
      <c r="AV85" s="1"/>
      <c r="AW85" s="1"/>
      <c r="AX85" s="1"/>
    </row>
    <row r="86" spans="1:50">
      <c r="A86" s="3"/>
      <c r="B86" s="104"/>
      <c r="C86" s="329" t="s">
        <v>647</v>
      </c>
      <c r="D86" s="19">
        <f>+D11</f>
        <v>0</v>
      </c>
      <c r="E86" s="1"/>
      <c r="F86" s="1"/>
      <c r="G86" s="1"/>
      <c r="I86" s="1"/>
      <c r="J86" s="3"/>
      <c r="K86" s="3"/>
      <c r="L86" s="3"/>
      <c r="M86" s="3"/>
      <c r="N86" s="1"/>
      <c r="O86" s="1"/>
      <c r="P86" s="1"/>
      <c r="Q86" s="1"/>
      <c r="R86" s="1"/>
      <c r="S86" s="1"/>
      <c r="T86" s="3"/>
      <c r="U86" s="3"/>
      <c r="V86" s="3"/>
      <c r="W86" s="3"/>
      <c r="X86" s="3"/>
      <c r="Y86" s="3"/>
      <c r="Z86" s="3"/>
      <c r="AA86" s="3"/>
      <c r="AB86" s="3"/>
      <c r="AC86" s="3"/>
      <c r="AD86" s="3"/>
      <c r="AE86" s="3"/>
      <c r="AF86" s="3"/>
      <c r="AG86" s="3"/>
      <c r="AH86" s="3"/>
      <c r="AI86" s="3"/>
      <c r="AJ86" s="3"/>
      <c r="AK86" s="3"/>
      <c r="AL86" s="1"/>
      <c r="AM86" s="1"/>
      <c r="AN86" s="1"/>
      <c r="AO86" s="1"/>
      <c r="AP86" s="1"/>
      <c r="AQ86" s="1"/>
      <c r="AR86" s="1"/>
      <c r="AS86" s="1"/>
      <c r="AT86" s="1"/>
      <c r="AU86" s="1"/>
      <c r="AV86" s="1"/>
      <c r="AW86" s="1"/>
      <c r="AX86" s="1"/>
    </row>
    <row r="87" spans="1:50">
      <c r="A87" s="3"/>
      <c r="B87" s="141" t="s">
        <v>639</v>
      </c>
      <c r="C87" s="329" t="s">
        <v>648</v>
      </c>
      <c r="D87" s="19">
        <f>+D24</f>
        <v>0</v>
      </c>
      <c r="E87" s="1"/>
      <c r="F87" s="1"/>
      <c r="G87" s="1"/>
      <c r="I87" s="1"/>
      <c r="J87" s="3"/>
      <c r="K87" s="3"/>
      <c r="L87" s="3"/>
      <c r="M87" s="3"/>
      <c r="N87" s="1"/>
      <c r="O87" s="1"/>
      <c r="P87" s="1"/>
      <c r="Q87" s="1"/>
      <c r="R87" s="1"/>
      <c r="S87" s="1"/>
      <c r="T87" s="3"/>
      <c r="U87" s="3"/>
      <c r="V87" s="3"/>
      <c r="W87" s="3"/>
      <c r="X87" s="3"/>
      <c r="Y87" s="3"/>
      <c r="Z87" s="3"/>
      <c r="AA87" s="3"/>
      <c r="AB87" s="3"/>
      <c r="AC87" s="3"/>
      <c r="AD87" s="3"/>
      <c r="AE87" s="3"/>
      <c r="AF87" s="3"/>
      <c r="AG87" s="3"/>
      <c r="AH87" s="3"/>
      <c r="AI87" s="3"/>
      <c r="AJ87" s="3"/>
      <c r="AK87" s="3"/>
      <c r="AL87" s="1"/>
      <c r="AM87" s="1"/>
      <c r="AN87" s="1"/>
      <c r="AO87" s="1"/>
      <c r="AP87" s="1"/>
      <c r="AQ87" s="1"/>
      <c r="AR87" s="1"/>
      <c r="AS87" s="1"/>
      <c r="AT87" s="1"/>
      <c r="AU87" s="1"/>
      <c r="AV87" s="1"/>
      <c r="AW87" s="1"/>
      <c r="AX87" s="1"/>
    </row>
    <row r="88" spans="1:50">
      <c r="A88" s="3"/>
      <c r="B88" s="98"/>
      <c r="C88" s="329" t="s">
        <v>649</v>
      </c>
      <c r="D88" s="19">
        <f>+D38</f>
        <v>0</v>
      </c>
      <c r="E88" s="1"/>
      <c r="F88" s="1"/>
      <c r="G88" s="1"/>
      <c r="I88" s="1"/>
      <c r="J88" s="3"/>
      <c r="K88" s="3"/>
      <c r="L88" s="3"/>
      <c r="M88" s="3"/>
      <c r="N88" s="1"/>
      <c r="O88" s="1"/>
      <c r="P88" s="1"/>
      <c r="Q88" s="1"/>
      <c r="R88" s="1"/>
      <c r="S88" s="1"/>
      <c r="T88" s="3"/>
      <c r="U88" s="3"/>
      <c r="V88" s="3"/>
      <c r="W88" s="3"/>
      <c r="X88" s="3"/>
      <c r="Y88" s="3"/>
      <c r="Z88" s="3"/>
      <c r="AA88" s="3"/>
      <c r="AB88" s="3"/>
      <c r="AC88" s="3"/>
      <c r="AD88" s="3"/>
      <c r="AE88" s="3"/>
      <c r="AF88" s="3"/>
      <c r="AG88" s="3"/>
      <c r="AH88" s="3"/>
      <c r="AI88" s="3"/>
      <c r="AJ88" s="3"/>
      <c r="AK88" s="3"/>
      <c r="AL88" s="1"/>
      <c r="AM88" s="1"/>
      <c r="AN88" s="1"/>
      <c r="AO88" s="1"/>
      <c r="AP88" s="1"/>
      <c r="AQ88" s="1"/>
      <c r="AR88" s="1"/>
      <c r="AS88" s="1"/>
      <c r="AT88" s="1"/>
      <c r="AU88" s="1"/>
      <c r="AV88" s="1"/>
      <c r="AW88" s="1"/>
      <c r="AX88" s="1"/>
    </row>
    <row r="89" spans="1:50" ht="18" thickBot="1">
      <c r="A89" s="3"/>
      <c r="B89" s="98"/>
      <c r="C89" s="329" t="s">
        <v>650</v>
      </c>
      <c r="D89" s="19">
        <f>+D51</f>
        <v>0</v>
      </c>
      <c r="E89" s="1"/>
      <c r="F89" s="1"/>
      <c r="G89" s="1"/>
      <c r="I89" s="1"/>
      <c r="J89" s="3"/>
      <c r="K89" s="3"/>
      <c r="L89" s="3"/>
      <c r="M89" s="3"/>
      <c r="N89" s="1"/>
      <c r="O89" s="1"/>
      <c r="P89" s="1"/>
      <c r="Q89" s="1"/>
      <c r="R89" s="1"/>
      <c r="S89" s="1"/>
      <c r="T89" s="3"/>
      <c r="U89" s="3"/>
      <c r="V89" s="3"/>
      <c r="W89" s="3"/>
      <c r="X89" s="3"/>
      <c r="Y89" s="3"/>
      <c r="Z89" s="3"/>
      <c r="AA89" s="3"/>
      <c r="AB89" s="3"/>
      <c r="AC89" s="3"/>
      <c r="AD89" s="3"/>
      <c r="AE89" s="3"/>
      <c r="AF89" s="3"/>
      <c r="AG89" s="3"/>
      <c r="AH89" s="3"/>
      <c r="AI89" s="3"/>
      <c r="AJ89" s="3"/>
      <c r="AK89" s="3"/>
      <c r="AL89" s="1"/>
      <c r="AM89" s="1"/>
      <c r="AN89" s="1"/>
      <c r="AO89" s="1"/>
      <c r="AP89" s="1"/>
      <c r="AQ89" s="1"/>
      <c r="AR89" s="1"/>
      <c r="AS89" s="1"/>
      <c r="AT89" s="1"/>
      <c r="AU89" s="1"/>
      <c r="AV89" s="1"/>
      <c r="AW89" s="1"/>
      <c r="AX89" s="1"/>
    </row>
    <row r="90" spans="1:50" ht="18" thickBot="1">
      <c r="A90" s="3"/>
      <c r="B90" s="136"/>
      <c r="D90" s="67">
        <f>MAX(D86:D89)</f>
        <v>0</v>
      </c>
      <c r="E90" s="1"/>
      <c r="F90" s="1"/>
      <c r="G90" s="1"/>
      <c r="I90" s="1"/>
      <c r="J90" s="3"/>
      <c r="K90" s="3"/>
      <c r="L90" s="3"/>
      <c r="M90" s="3"/>
      <c r="N90" s="1"/>
      <c r="O90" s="1"/>
      <c r="P90" s="1"/>
      <c r="Q90" s="1"/>
      <c r="R90" s="1"/>
      <c r="S90" s="1"/>
      <c r="T90" s="3"/>
      <c r="U90" s="3"/>
      <c r="V90" s="3"/>
      <c r="W90" s="3"/>
      <c r="X90" s="3"/>
      <c r="Y90" s="3"/>
      <c r="Z90" s="3"/>
      <c r="AA90" s="3"/>
      <c r="AB90" s="3"/>
      <c r="AC90" s="3"/>
      <c r="AD90" s="3"/>
      <c r="AE90" s="3"/>
      <c r="AF90" s="3"/>
      <c r="AG90" s="3"/>
      <c r="AH90" s="3"/>
      <c r="AI90" s="3"/>
      <c r="AJ90" s="3"/>
      <c r="AK90" s="3"/>
      <c r="AL90" s="1"/>
      <c r="AM90" s="1"/>
      <c r="AN90" s="1"/>
      <c r="AO90" s="1"/>
      <c r="AP90" s="1"/>
      <c r="AQ90" s="1"/>
      <c r="AR90" s="1"/>
      <c r="AS90" s="1"/>
      <c r="AT90" s="1"/>
      <c r="AU90" s="1"/>
      <c r="AV90" s="1"/>
      <c r="AW90" s="1"/>
      <c r="AX90" s="1"/>
    </row>
    <row r="91" spans="1:50">
      <c r="A91" s="3"/>
      <c r="B91" s="136"/>
      <c r="C91" s="329" t="s">
        <v>651</v>
      </c>
      <c r="D91" s="19">
        <f>+D12</f>
        <v>0</v>
      </c>
      <c r="E91" s="1"/>
      <c r="F91" s="1"/>
      <c r="G91" s="1"/>
      <c r="I91" s="1"/>
      <c r="J91" s="3"/>
      <c r="K91" s="3"/>
      <c r="L91" s="3"/>
      <c r="M91" s="3"/>
      <c r="N91" s="1"/>
      <c r="O91" s="1"/>
      <c r="P91" s="1"/>
      <c r="Q91" s="1"/>
      <c r="R91" s="1"/>
      <c r="S91" s="1"/>
      <c r="T91" s="3"/>
      <c r="U91" s="3"/>
      <c r="V91" s="3"/>
      <c r="W91" s="3"/>
      <c r="X91" s="3"/>
      <c r="Y91" s="3"/>
      <c r="Z91" s="3"/>
      <c r="AA91" s="3"/>
      <c r="AB91" s="3"/>
      <c r="AC91" s="3"/>
      <c r="AD91" s="3"/>
      <c r="AE91" s="3"/>
      <c r="AF91" s="3"/>
      <c r="AG91" s="3"/>
      <c r="AH91" s="3"/>
      <c r="AI91" s="3"/>
      <c r="AJ91" s="3"/>
      <c r="AK91" s="3"/>
      <c r="AL91" s="1"/>
      <c r="AM91" s="1"/>
      <c r="AN91" s="1"/>
      <c r="AO91" s="1"/>
      <c r="AP91" s="1"/>
      <c r="AQ91" s="1"/>
      <c r="AR91" s="1"/>
      <c r="AS91" s="1"/>
      <c r="AT91" s="1"/>
      <c r="AU91" s="1"/>
      <c r="AV91" s="1"/>
      <c r="AW91" s="1"/>
      <c r="AX91" s="1"/>
    </row>
    <row r="92" spans="1:50">
      <c r="A92" s="3"/>
      <c r="B92" s="98"/>
      <c r="C92" s="329" t="s">
        <v>652</v>
      </c>
      <c r="D92" s="19">
        <f>+D25</f>
        <v>0</v>
      </c>
      <c r="E92" s="1"/>
      <c r="F92" s="1"/>
      <c r="G92" s="1"/>
      <c r="I92" s="1"/>
      <c r="J92" s="3"/>
      <c r="K92" s="3"/>
      <c r="L92" s="3"/>
      <c r="M92" s="3"/>
      <c r="N92" s="1"/>
      <c r="O92" s="1"/>
      <c r="P92" s="1"/>
      <c r="Q92" s="1"/>
      <c r="R92" s="1"/>
      <c r="S92" s="1"/>
      <c r="T92" s="3"/>
      <c r="U92" s="3"/>
      <c r="V92" s="3"/>
      <c r="W92" s="3"/>
      <c r="X92" s="1"/>
      <c r="Y92" s="3"/>
      <c r="Z92" s="3"/>
      <c r="AA92" s="3"/>
      <c r="AB92" s="3"/>
      <c r="AC92" s="3"/>
      <c r="AD92" s="3"/>
      <c r="AE92" s="3"/>
      <c r="AF92" s="3"/>
      <c r="AG92" s="3"/>
      <c r="AH92" s="3"/>
      <c r="AI92" s="3"/>
      <c r="AJ92" s="3"/>
      <c r="AK92" s="3"/>
      <c r="AL92" s="1"/>
      <c r="AM92" s="1"/>
      <c r="AN92" s="1"/>
      <c r="AO92" s="1"/>
      <c r="AP92" s="1"/>
      <c r="AQ92" s="1"/>
      <c r="AR92" s="1"/>
      <c r="AS92" s="1"/>
      <c r="AT92" s="1"/>
      <c r="AU92" s="1"/>
      <c r="AV92" s="1"/>
      <c r="AW92" s="1"/>
      <c r="AX92" s="1"/>
    </row>
    <row r="93" spans="1:50">
      <c r="A93" s="3"/>
      <c r="B93" s="169" t="s">
        <v>640</v>
      </c>
      <c r="C93" s="329" t="s">
        <v>653</v>
      </c>
      <c r="D93" s="19">
        <f>+D39</f>
        <v>0</v>
      </c>
      <c r="E93" s="1"/>
      <c r="F93" s="1"/>
      <c r="G93" s="1"/>
      <c r="I93" s="1"/>
      <c r="J93" s="3"/>
      <c r="K93" s="3"/>
      <c r="L93" s="3"/>
      <c r="M93" s="3"/>
      <c r="N93" s="1"/>
      <c r="O93" s="1"/>
      <c r="P93" s="1"/>
      <c r="Q93" s="1"/>
      <c r="R93" s="1"/>
      <c r="S93" s="1"/>
      <c r="T93" s="3"/>
      <c r="U93" s="3"/>
      <c r="V93" s="3"/>
      <c r="W93" s="3"/>
      <c r="X93" s="3"/>
      <c r="Y93" s="3"/>
      <c r="Z93" s="3"/>
      <c r="AA93" s="3"/>
      <c r="AB93" s="3"/>
      <c r="AC93" s="3"/>
      <c r="AD93" s="3"/>
      <c r="AE93" s="3"/>
      <c r="AF93" s="3"/>
      <c r="AG93" s="3"/>
      <c r="AH93" s="3"/>
      <c r="AI93" s="3"/>
      <c r="AJ93" s="3"/>
      <c r="AK93" s="3"/>
      <c r="AL93" s="1"/>
      <c r="AM93" s="1"/>
      <c r="AN93" s="1"/>
      <c r="AO93" s="1"/>
      <c r="AP93" s="1"/>
      <c r="AQ93" s="1"/>
      <c r="AR93" s="1"/>
      <c r="AS93" s="1"/>
      <c r="AT93" s="1"/>
      <c r="AU93" s="1"/>
      <c r="AV93" s="1"/>
      <c r="AW93" s="1"/>
      <c r="AX93" s="1"/>
    </row>
    <row r="94" spans="1:50" ht="18" thickBot="1">
      <c r="A94" s="3"/>
      <c r="B94" s="136"/>
      <c r="C94" s="329" t="s">
        <v>654</v>
      </c>
      <c r="D94" s="19">
        <f>+D52</f>
        <v>0</v>
      </c>
      <c r="E94" s="1"/>
      <c r="F94" s="1"/>
      <c r="G94" s="1"/>
      <c r="I94" s="1"/>
      <c r="J94" s="3"/>
      <c r="K94" s="3"/>
      <c r="L94" s="3"/>
      <c r="M94" s="3"/>
      <c r="N94" s="1"/>
      <c r="O94" s="1"/>
      <c r="P94" s="1"/>
      <c r="Q94" s="1"/>
      <c r="R94" s="1"/>
      <c r="S94" s="1"/>
      <c r="T94" s="3"/>
      <c r="U94" s="3"/>
      <c r="V94" s="3"/>
      <c r="W94" s="3"/>
      <c r="X94" s="3"/>
      <c r="Y94" s="3"/>
      <c r="Z94" s="3"/>
      <c r="AA94" s="3"/>
      <c r="AB94" s="3"/>
      <c r="AC94" s="3"/>
      <c r="AD94" s="3"/>
      <c r="AE94" s="3"/>
      <c r="AF94" s="3"/>
      <c r="AG94" s="3"/>
      <c r="AH94" s="3"/>
      <c r="AI94" s="3"/>
      <c r="AJ94" s="3"/>
      <c r="AK94" s="3"/>
      <c r="AL94" s="1"/>
      <c r="AM94" s="1"/>
      <c r="AN94" s="1"/>
      <c r="AO94" s="1"/>
      <c r="AP94" s="1"/>
      <c r="AQ94" s="1"/>
      <c r="AR94" s="1"/>
      <c r="AS94" s="1"/>
      <c r="AT94" s="1"/>
      <c r="AU94" s="1"/>
      <c r="AV94" s="1"/>
      <c r="AW94" s="1"/>
      <c r="AX94" s="1"/>
    </row>
    <row r="95" spans="1:50" ht="18" thickBot="1">
      <c r="A95" s="3"/>
      <c r="B95" s="20"/>
      <c r="D95" s="67">
        <f>MAX(D91:D94)</f>
        <v>0</v>
      </c>
      <c r="E95" s="1"/>
      <c r="F95" s="1"/>
      <c r="G95" s="1"/>
      <c r="I95" s="1"/>
      <c r="J95" s="3"/>
      <c r="K95" s="3"/>
      <c r="L95" s="3"/>
      <c r="M95" s="3"/>
      <c r="N95" s="1"/>
      <c r="O95" s="1"/>
      <c r="P95" s="1"/>
      <c r="Q95" s="1"/>
      <c r="R95" s="1"/>
      <c r="S95" s="1"/>
      <c r="T95" s="3"/>
      <c r="U95" s="3"/>
      <c r="V95" s="3"/>
      <c r="W95" s="3"/>
      <c r="X95" s="3"/>
      <c r="Y95" s="3"/>
      <c r="Z95" s="3"/>
      <c r="AA95" s="3"/>
      <c r="AB95" s="3"/>
      <c r="AC95" s="3"/>
      <c r="AD95" s="3"/>
      <c r="AE95" s="3"/>
      <c r="AF95" s="3"/>
      <c r="AG95" s="3"/>
      <c r="AH95" s="3"/>
      <c r="AI95" s="3"/>
      <c r="AJ95" s="3"/>
      <c r="AK95" s="3"/>
      <c r="AL95" s="1"/>
      <c r="AM95" s="1"/>
      <c r="AN95" s="1"/>
      <c r="AO95" s="1"/>
      <c r="AP95" s="1"/>
      <c r="AQ95" s="1"/>
      <c r="AR95" s="1"/>
      <c r="AS95" s="1"/>
      <c r="AT95" s="1"/>
      <c r="AU95" s="1"/>
      <c r="AV95" s="1"/>
      <c r="AW95" s="1"/>
      <c r="AX95" s="1"/>
    </row>
    <row r="96" spans="1:50">
      <c r="A96" s="3"/>
      <c r="B96" s="102"/>
      <c r="C96" s="329" t="s">
        <v>647</v>
      </c>
      <c r="D96" s="19">
        <f>+D13</f>
        <v>0</v>
      </c>
      <c r="E96" s="1"/>
      <c r="F96" s="1"/>
      <c r="G96" s="1"/>
      <c r="I96" s="1"/>
      <c r="J96" s="3"/>
      <c r="K96" s="3"/>
      <c r="L96" s="3"/>
      <c r="M96" s="3"/>
      <c r="N96" s="1"/>
      <c r="O96" s="1"/>
      <c r="P96" s="1"/>
      <c r="Q96" s="1"/>
      <c r="R96" s="1"/>
      <c r="S96" s="1"/>
      <c r="T96" s="3"/>
      <c r="U96" s="3"/>
      <c r="V96" s="3"/>
      <c r="W96" s="3"/>
      <c r="X96" s="3"/>
      <c r="Y96" s="3"/>
      <c r="Z96" s="3"/>
      <c r="AA96" s="3"/>
      <c r="AB96" s="3"/>
      <c r="AC96" s="3"/>
      <c r="AD96" s="3"/>
      <c r="AE96" s="3"/>
      <c r="AF96" s="3"/>
      <c r="AG96" s="3"/>
      <c r="AH96" s="3"/>
      <c r="AI96" s="3"/>
      <c r="AJ96" s="3"/>
      <c r="AK96" s="3"/>
      <c r="AL96" s="1"/>
      <c r="AM96" s="1"/>
      <c r="AN96" s="1"/>
      <c r="AO96" s="1"/>
      <c r="AP96" s="1"/>
      <c r="AQ96" s="1"/>
      <c r="AR96" s="1"/>
      <c r="AS96" s="1"/>
      <c r="AT96" s="1"/>
      <c r="AU96" s="1"/>
      <c r="AV96" s="1"/>
      <c r="AW96" s="1"/>
      <c r="AX96" s="1"/>
    </row>
    <row r="97" spans="1:50">
      <c r="A97" s="1"/>
      <c r="B97" s="169" t="s">
        <v>641</v>
      </c>
      <c r="C97" s="329" t="s">
        <v>648</v>
      </c>
      <c r="D97" s="19">
        <f>+D26</f>
        <v>0</v>
      </c>
      <c r="E97" s="1"/>
      <c r="F97" s="1"/>
      <c r="G97" s="1"/>
      <c r="I97" s="1"/>
      <c r="J97" s="3"/>
      <c r="K97" s="3"/>
      <c r="L97" s="3"/>
      <c r="M97" s="3"/>
      <c r="N97" s="1"/>
      <c r="O97" s="1"/>
      <c r="P97" s="1"/>
      <c r="Q97" s="1"/>
      <c r="R97" s="1"/>
      <c r="S97" s="1"/>
      <c r="T97" s="3"/>
      <c r="U97" s="3"/>
      <c r="V97" s="3"/>
      <c r="W97" s="3"/>
      <c r="X97" s="3"/>
      <c r="Y97" s="3"/>
      <c r="Z97" s="3"/>
      <c r="AA97" s="3"/>
      <c r="AB97" s="3"/>
      <c r="AC97" s="3"/>
      <c r="AD97" s="3"/>
      <c r="AE97" s="3"/>
      <c r="AF97" s="3"/>
      <c r="AG97" s="3"/>
      <c r="AH97" s="3"/>
      <c r="AI97" s="3"/>
      <c r="AJ97" s="3"/>
      <c r="AK97" s="3"/>
      <c r="AL97" s="1"/>
      <c r="AM97" s="1"/>
      <c r="AN97" s="1"/>
      <c r="AO97" s="1"/>
      <c r="AP97" s="1"/>
      <c r="AQ97" s="1"/>
      <c r="AR97" s="1"/>
      <c r="AS97" s="1"/>
      <c r="AT97" s="1"/>
      <c r="AU97" s="1"/>
      <c r="AV97" s="1"/>
      <c r="AW97" s="1"/>
      <c r="AX97" s="1"/>
    </row>
    <row r="98" spans="1:50">
      <c r="A98" s="1"/>
      <c r="B98" s="98"/>
      <c r="C98" s="329" t="s">
        <v>649</v>
      </c>
      <c r="D98" s="19">
        <f>+D40</f>
        <v>0</v>
      </c>
      <c r="E98" s="1"/>
      <c r="F98" s="1"/>
      <c r="G98" s="1"/>
      <c r="I98" s="1"/>
      <c r="J98" s="3"/>
      <c r="K98" s="3"/>
      <c r="L98" s="3"/>
      <c r="M98" s="3"/>
      <c r="N98" s="1"/>
      <c r="O98" s="1"/>
      <c r="P98" s="1"/>
      <c r="Q98" s="1"/>
      <c r="R98" s="1"/>
      <c r="S98" s="1"/>
      <c r="T98" s="3"/>
      <c r="U98" s="3"/>
      <c r="V98" s="3"/>
      <c r="W98" s="3"/>
      <c r="X98" s="3"/>
      <c r="Y98" s="3"/>
      <c r="Z98" s="3"/>
      <c r="AA98" s="3"/>
      <c r="AB98" s="3"/>
      <c r="AC98" s="3"/>
      <c r="AD98" s="3"/>
      <c r="AE98" s="3"/>
      <c r="AF98" s="3"/>
      <c r="AG98" s="3"/>
      <c r="AH98" s="3"/>
      <c r="AI98" s="3"/>
      <c r="AJ98" s="3"/>
      <c r="AK98" s="3"/>
      <c r="AL98" s="1"/>
      <c r="AM98" s="1"/>
      <c r="AN98" s="1"/>
      <c r="AO98" s="1"/>
      <c r="AP98" s="1"/>
      <c r="AQ98" s="1"/>
      <c r="AR98" s="1"/>
      <c r="AS98" s="1"/>
      <c r="AT98" s="1"/>
      <c r="AU98" s="1"/>
      <c r="AV98" s="1"/>
      <c r="AW98" s="1"/>
      <c r="AX98" s="1"/>
    </row>
    <row r="99" spans="1:50" ht="18" thickBot="1">
      <c r="A99" s="1"/>
      <c r="B99" s="136"/>
      <c r="C99" s="329" t="s">
        <v>650</v>
      </c>
      <c r="D99" s="19">
        <f>+D53</f>
        <v>0</v>
      </c>
      <c r="E99" s="1"/>
      <c r="F99" s="1"/>
      <c r="G99" s="1"/>
      <c r="I99" s="1"/>
      <c r="J99" s="3"/>
      <c r="K99" s="3"/>
      <c r="L99" s="3"/>
      <c r="M99" s="3"/>
      <c r="N99" s="1"/>
      <c r="O99" s="1"/>
      <c r="P99" s="1"/>
      <c r="Q99" s="1"/>
      <c r="R99" s="1"/>
      <c r="S99" s="1"/>
      <c r="T99" s="3"/>
      <c r="U99" s="3"/>
      <c r="V99" s="3"/>
      <c r="W99" s="3"/>
      <c r="X99" s="3"/>
      <c r="Y99" s="3"/>
      <c r="Z99" s="3"/>
      <c r="AA99" s="3"/>
      <c r="AB99" s="3"/>
      <c r="AC99" s="3"/>
      <c r="AD99" s="3"/>
      <c r="AE99" s="3"/>
      <c r="AF99" s="3"/>
      <c r="AG99" s="3"/>
      <c r="AH99" s="3"/>
      <c r="AI99" s="3"/>
      <c r="AJ99" s="3"/>
      <c r="AK99" s="3"/>
      <c r="AL99" s="1"/>
      <c r="AM99" s="1"/>
      <c r="AN99" s="1"/>
      <c r="AO99" s="1"/>
      <c r="AP99" s="1"/>
      <c r="AQ99" s="1"/>
      <c r="AR99" s="1"/>
      <c r="AS99" s="1"/>
      <c r="AT99" s="1"/>
      <c r="AU99" s="1"/>
      <c r="AV99" s="1"/>
      <c r="AW99" s="1"/>
      <c r="AX99" s="1"/>
    </row>
    <row r="100" spans="1:50" ht="18" thickBot="1">
      <c r="A100" s="1"/>
      <c r="B100" s="136"/>
      <c r="D100" s="67">
        <f>MAX(D96:D99)</f>
        <v>0</v>
      </c>
      <c r="E100" s="1"/>
      <c r="F100" s="1"/>
      <c r="G100" s="1"/>
      <c r="I100" s="1"/>
      <c r="J100" s="3"/>
      <c r="K100" s="3"/>
      <c r="L100" s="3"/>
      <c r="M100" s="3"/>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row>
    <row r="101" spans="1:50">
      <c r="A101" s="1"/>
      <c r="B101" s="136"/>
      <c r="C101" s="329" t="s">
        <v>651</v>
      </c>
      <c r="D101" s="19">
        <f>+D14</f>
        <v>0</v>
      </c>
      <c r="E101" s="1"/>
      <c r="F101" s="1"/>
      <c r="G101" s="1"/>
      <c r="I101" s="1"/>
      <c r="J101" s="3"/>
      <c r="K101" s="3"/>
      <c r="L101" s="3"/>
      <c r="M101" s="3"/>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row>
    <row r="102" spans="1:50">
      <c r="A102" s="1"/>
      <c r="B102" s="447"/>
      <c r="C102" s="329" t="s">
        <v>652</v>
      </c>
      <c r="D102" s="19">
        <f>+D27</f>
        <v>0</v>
      </c>
      <c r="E102" s="1"/>
      <c r="F102" s="1"/>
      <c r="G102" s="1"/>
      <c r="I102" s="1"/>
      <c r="J102" s="3"/>
      <c r="K102" s="3"/>
      <c r="L102" s="3"/>
      <c r="M102" s="3"/>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row>
    <row r="103" spans="1:50">
      <c r="A103" s="1"/>
      <c r="B103" s="169" t="s">
        <v>646</v>
      </c>
      <c r="C103" s="329" t="s">
        <v>653</v>
      </c>
      <c r="D103" s="19">
        <f>+D41</f>
        <v>0</v>
      </c>
      <c r="E103" s="1"/>
      <c r="F103" s="1"/>
      <c r="G103" s="1"/>
      <c r="I103" s="1"/>
      <c r="J103" s="3"/>
      <c r="K103" s="3"/>
      <c r="L103" s="3"/>
      <c r="M103" s="3"/>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row>
    <row r="104" spans="1:50" ht="18" thickBot="1">
      <c r="A104" s="1"/>
      <c r="B104" s="447"/>
      <c r="C104" s="329" t="s">
        <v>654</v>
      </c>
      <c r="D104" s="449">
        <f>+D54</f>
        <v>0</v>
      </c>
      <c r="E104" s="1"/>
      <c r="F104" s="1"/>
      <c r="G104" s="1"/>
      <c r="I104" s="1"/>
      <c r="J104" s="3"/>
      <c r="K104" s="3"/>
      <c r="L104" s="3"/>
      <c r="M104" s="3"/>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row>
    <row r="105" spans="1:50" ht="18" thickBot="1">
      <c r="A105" s="1"/>
      <c r="B105" s="448"/>
      <c r="C105" s="1"/>
      <c r="D105" s="67">
        <f>MAX(D101:D104)</f>
        <v>0</v>
      </c>
      <c r="E105" s="1"/>
      <c r="F105" s="1"/>
      <c r="G105" s="1"/>
      <c r="I105" s="1"/>
      <c r="J105" s="3"/>
      <c r="K105" s="3"/>
      <c r="L105" s="3"/>
      <c r="M105" s="3"/>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row>
    <row r="106" spans="1:50">
      <c r="A106" s="1"/>
      <c r="B106" s="203" t="s">
        <v>676</v>
      </c>
      <c r="C106" s="329" t="s">
        <v>660</v>
      </c>
      <c r="D106" s="19">
        <f>+D15</f>
        <v>0</v>
      </c>
      <c r="E106" s="1"/>
      <c r="F106" s="1"/>
      <c r="G106" s="1"/>
      <c r="I106" s="1"/>
      <c r="J106" s="3"/>
      <c r="K106" s="3"/>
      <c r="L106" s="3"/>
      <c r="M106" s="3"/>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row>
    <row r="107" spans="1:50">
      <c r="A107" s="1"/>
      <c r="B107" s="450" t="s">
        <v>642</v>
      </c>
      <c r="C107" s="329" t="s">
        <v>660</v>
      </c>
      <c r="D107" s="19">
        <f>+D28</f>
        <v>0</v>
      </c>
      <c r="E107" s="1"/>
      <c r="F107" s="1"/>
      <c r="G107" s="1"/>
      <c r="I107" s="1"/>
      <c r="J107" s="3"/>
      <c r="K107" s="3"/>
      <c r="L107" s="3"/>
      <c r="M107" s="3"/>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row>
    <row r="108" spans="1:50">
      <c r="A108" s="1"/>
      <c r="B108" s="450" t="s">
        <v>675</v>
      </c>
      <c r="C108" s="329" t="s">
        <v>660</v>
      </c>
      <c r="D108" s="19">
        <f>+D42</f>
        <v>0</v>
      </c>
      <c r="E108" s="1"/>
      <c r="F108" s="1"/>
      <c r="G108" s="1"/>
      <c r="I108" s="1"/>
      <c r="J108" s="3"/>
      <c r="K108" s="3"/>
      <c r="L108" s="3"/>
      <c r="M108" s="3"/>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row>
    <row r="109" spans="1:50" ht="18" thickBot="1">
      <c r="A109" s="1"/>
      <c r="B109" s="450" t="s">
        <v>63</v>
      </c>
      <c r="C109" s="329" t="s">
        <v>660</v>
      </c>
      <c r="D109" s="19">
        <f>+D55</f>
        <v>0</v>
      </c>
      <c r="E109" s="1"/>
      <c r="F109" s="1"/>
      <c r="G109" s="1"/>
      <c r="I109" s="1"/>
      <c r="J109" s="3"/>
      <c r="K109" s="3"/>
      <c r="L109" s="3"/>
      <c r="M109" s="3"/>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row>
    <row r="110" spans="1:50" ht="18" thickBot="1">
      <c r="A110" s="1"/>
      <c r="B110" s="451"/>
      <c r="D110" s="67">
        <f>MAX(D106:D109)</f>
        <v>0</v>
      </c>
      <c r="E110" s="1"/>
      <c r="F110" s="1"/>
      <c r="G110" s="1"/>
      <c r="I110" s="1"/>
      <c r="J110" s="3"/>
      <c r="K110" s="3"/>
      <c r="L110" s="3"/>
      <c r="M110" s="3"/>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row>
    <row r="111" spans="1:50">
      <c r="A111" s="1"/>
      <c r="B111" s="1"/>
      <c r="C111" s="1"/>
      <c r="D111" s="1"/>
      <c r="E111" s="1"/>
      <c r="F111" s="1"/>
      <c r="G111" s="1"/>
      <c r="I111" s="1"/>
      <c r="J111" s="3"/>
      <c r="K111" s="3"/>
      <c r="L111" s="3"/>
      <c r="M111" s="3"/>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row>
    <row r="112" spans="1:50">
      <c r="A112" s="1"/>
      <c r="B112" s="1"/>
      <c r="C112" s="1"/>
      <c r="D112" s="1"/>
      <c r="E112" s="1"/>
      <c r="F112" s="1"/>
      <c r="G112" s="1"/>
      <c r="I112" s="1"/>
      <c r="J112" s="3"/>
      <c r="K112" s="3"/>
      <c r="L112" s="3"/>
      <c r="M112" s="3"/>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row>
    <row r="113" spans="1:50">
      <c r="A113" s="1"/>
      <c r="B113" s="1"/>
      <c r="C113" s="1"/>
      <c r="D113" s="1"/>
      <c r="E113" s="1"/>
      <c r="F113" s="1"/>
      <c r="G113" s="1"/>
      <c r="I113" s="1"/>
      <c r="J113" s="3"/>
      <c r="K113" s="3"/>
      <c r="L113" s="3"/>
      <c r="M113" s="3"/>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row>
    <row r="114" spans="1:50">
      <c r="A114" s="1"/>
      <c r="B114" s="1"/>
      <c r="C114" s="1"/>
      <c r="D114" s="1"/>
      <c r="E114" s="1"/>
      <c r="F114" s="1"/>
      <c r="G114" s="1"/>
      <c r="I114" s="1"/>
      <c r="J114" s="3"/>
      <c r="K114" s="3"/>
      <c r="L114" s="3"/>
      <c r="M114" s="3"/>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row>
    <row r="115" spans="1:50">
      <c r="A115" s="1"/>
      <c r="B115" s="1"/>
      <c r="C115" s="1"/>
      <c r="D115" s="1"/>
      <c r="E115" s="1"/>
      <c r="F115" s="1"/>
      <c r="G115" s="1"/>
      <c r="I115" s="1"/>
      <c r="J115" s="3"/>
      <c r="K115" s="3"/>
      <c r="L115" s="3"/>
      <c r="M115" s="3"/>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row>
    <row r="116" spans="1:50">
      <c r="A116" s="1"/>
      <c r="B116" s="1"/>
      <c r="C116" s="1"/>
      <c r="D116" s="1"/>
      <c r="E116" s="1"/>
      <c r="F116" s="1"/>
      <c r="G116" s="1"/>
      <c r="I116" s="1"/>
      <c r="J116" s="3"/>
      <c r="K116" s="3"/>
      <c r="L116" s="3"/>
      <c r="M116" s="3"/>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row>
    <row r="117" spans="1:50">
      <c r="A117" s="1"/>
      <c r="B117" s="1"/>
      <c r="C117" s="1"/>
      <c r="D117" s="1"/>
      <c r="E117" s="1"/>
      <c r="F117" s="1"/>
      <c r="G117" s="1"/>
      <c r="I117" s="1"/>
      <c r="J117" s="3"/>
      <c r="K117" s="3"/>
      <c r="L117" s="3"/>
      <c r="M117" s="3"/>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row>
    <row r="118" spans="1:50">
      <c r="A118" s="1"/>
      <c r="B118" s="1"/>
      <c r="C118" s="1"/>
      <c r="D118" s="1"/>
      <c r="E118" s="1"/>
      <c r="F118" s="1"/>
      <c r="G118" s="1"/>
      <c r="I118" s="1"/>
      <c r="J118" s="3"/>
      <c r="K118" s="3"/>
      <c r="L118" s="3"/>
      <c r="M118" s="3"/>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row>
    <row r="119" spans="1:50">
      <c r="A119" s="1"/>
      <c r="B119" s="1"/>
      <c r="C119" s="1"/>
      <c r="D119" s="1"/>
      <c r="E119" s="1"/>
      <c r="F119" s="1"/>
      <c r="G119" s="1"/>
      <c r="I119" s="1"/>
      <c r="J119" s="3"/>
      <c r="K119" s="3"/>
      <c r="L119" s="3"/>
      <c r="M119" s="3"/>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row>
    <row r="120" spans="1:50">
      <c r="A120" s="1"/>
      <c r="B120" s="1"/>
      <c r="C120" s="1"/>
      <c r="D120" s="1"/>
      <c r="E120" s="1"/>
      <c r="F120" s="1"/>
      <c r="G120" s="1"/>
      <c r="I120" s="1"/>
      <c r="J120" s="3"/>
      <c r="K120" s="3"/>
      <c r="L120" s="3"/>
      <c r="M120" s="3"/>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row>
    <row r="121" spans="1:50">
      <c r="A121" s="1"/>
      <c r="B121" s="1"/>
      <c r="C121" s="1"/>
      <c r="D121" s="1"/>
      <c r="E121" s="1"/>
      <c r="F121" s="1"/>
      <c r="G121" s="1"/>
      <c r="I121" s="1"/>
      <c r="J121" s="3"/>
      <c r="K121" s="3"/>
      <c r="L121" s="3"/>
      <c r="M121" s="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row>
    <row r="122" spans="1:50">
      <c r="A122" s="1"/>
      <c r="B122" s="1"/>
      <c r="C122" s="1"/>
      <c r="D122" s="1"/>
      <c r="E122" s="1"/>
      <c r="F122" s="1"/>
      <c r="G122" s="1"/>
      <c r="I122" s="1"/>
      <c r="J122" s="3"/>
      <c r="K122" s="3"/>
      <c r="L122" s="3"/>
      <c r="M122" s="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row>
    <row r="123" spans="1:50">
      <c r="A123" s="1"/>
      <c r="B123" s="1"/>
      <c r="C123" s="1"/>
      <c r="D123" s="1"/>
      <c r="E123" s="1"/>
      <c r="F123" s="1"/>
      <c r="G123" s="1"/>
      <c r="I123" s="1"/>
      <c r="J123" s="3"/>
      <c r="K123" s="3"/>
      <c r="L123" s="3"/>
      <c r="M123" s="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row>
    <row r="124" spans="1:50">
      <c r="A124" s="1"/>
      <c r="B124" s="1"/>
      <c r="C124" s="1"/>
      <c r="D124" s="1"/>
      <c r="E124" s="1"/>
      <c r="F124" s="1"/>
      <c r="G124" s="1"/>
      <c r="I124" s="1"/>
      <c r="J124" s="3"/>
      <c r="K124" s="3"/>
      <c r="L124" s="3"/>
      <c r="M124" s="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row>
    <row r="125" spans="1:50">
      <c r="A125" s="1"/>
      <c r="B125" s="1"/>
      <c r="C125" s="1"/>
      <c r="D125" s="1"/>
      <c r="E125" s="1"/>
      <c r="F125" s="1"/>
      <c r="G125" s="1"/>
      <c r="I125" s="1"/>
      <c r="J125" s="3"/>
      <c r="K125" s="3"/>
      <c r="L125" s="3"/>
      <c r="M125" s="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row>
    <row r="126" spans="1:50">
      <c r="A126" s="1"/>
      <c r="B126" s="1"/>
      <c r="C126" s="1"/>
      <c r="D126" s="1"/>
      <c r="E126" s="1"/>
      <c r="F126" s="1"/>
      <c r="G126" s="1"/>
      <c r="I126" s="1"/>
      <c r="J126" s="3"/>
      <c r="K126" s="3"/>
      <c r="L126" s="3"/>
      <c r="M126" s="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row>
    <row r="127" spans="1:50">
      <c r="A127" s="1"/>
      <c r="B127" s="1"/>
      <c r="C127" s="1"/>
      <c r="D127" s="1"/>
      <c r="E127" s="1"/>
      <c r="F127" s="1"/>
      <c r="G127" s="1"/>
      <c r="I127" s="1"/>
      <c r="J127" s="3"/>
      <c r="K127" s="3"/>
      <c r="L127" s="3"/>
      <c r="M127" s="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row>
    <row r="128" spans="1:50">
      <c r="A128" s="1"/>
      <c r="B128" s="1"/>
      <c r="C128" s="1"/>
      <c r="D128" s="1"/>
      <c r="E128" s="1"/>
      <c r="F128" s="1"/>
      <c r="G128" s="1"/>
      <c r="I128" s="1"/>
      <c r="J128" s="3"/>
      <c r="K128" s="3"/>
      <c r="L128" s="3"/>
      <c r="M128" s="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row>
    <row r="129" spans="1:50">
      <c r="A129" s="1"/>
      <c r="B129" s="1"/>
      <c r="C129" s="1"/>
      <c r="D129" s="1"/>
      <c r="E129" s="1"/>
      <c r="F129" s="1"/>
      <c r="G129" s="1"/>
      <c r="I129" s="1"/>
      <c r="J129" s="3"/>
      <c r="K129" s="3"/>
      <c r="L129" s="3"/>
      <c r="M129" s="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row>
    <row r="130" spans="1:50">
      <c r="A130" s="1"/>
      <c r="B130" s="1"/>
      <c r="C130" s="1"/>
      <c r="D130" s="1"/>
      <c r="E130" s="1"/>
      <c r="F130" s="1"/>
      <c r="G130" s="1"/>
      <c r="I130" s="1"/>
      <c r="J130" s="3"/>
      <c r="K130" s="3"/>
      <c r="L130" s="3"/>
      <c r="M130" s="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row>
    <row r="131" spans="1:50">
      <c r="A131" s="1"/>
      <c r="B131" s="1"/>
      <c r="C131" s="1"/>
      <c r="D131" s="1"/>
      <c r="E131" s="1"/>
      <c r="F131" s="1"/>
      <c r="G131" s="1"/>
      <c r="I131" s="1"/>
      <c r="J131" s="3"/>
      <c r="K131" s="3"/>
      <c r="L131" s="3"/>
      <c r="M131" s="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row>
    <row r="132" spans="1:50">
      <c r="A132" s="1"/>
      <c r="B132" s="1"/>
      <c r="C132" s="1"/>
      <c r="D132" s="1"/>
      <c r="E132" s="1"/>
      <c r="F132" s="1"/>
      <c r="G132" s="1"/>
      <c r="I132" s="1"/>
      <c r="J132" s="3"/>
      <c r="K132" s="3"/>
      <c r="L132" s="3"/>
      <c r="M132" s="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row>
    <row r="133" spans="1:50">
      <c r="A133" s="1"/>
      <c r="B133" s="1"/>
      <c r="C133" s="1"/>
      <c r="D133" s="1"/>
      <c r="E133" s="1"/>
      <c r="F133" s="1"/>
      <c r="G133" s="1"/>
      <c r="I133" s="1"/>
      <c r="J133" s="3"/>
      <c r="K133" s="3"/>
      <c r="L133" s="3"/>
      <c r="M133" s="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row>
    <row r="134" spans="1:50">
      <c r="A134" s="1"/>
      <c r="B134" s="1"/>
      <c r="C134" s="1"/>
      <c r="D134" s="1"/>
      <c r="E134" s="1"/>
      <c r="F134" s="1"/>
      <c r="G134" s="1"/>
      <c r="I134" s="1"/>
      <c r="J134" s="3"/>
      <c r="K134" s="3"/>
      <c r="L134" s="3"/>
      <c r="M134" s="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row>
    <row r="135" spans="1:50">
      <c r="A135" s="1"/>
      <c r="B135" s="1"/>
      <c r="C135" s="1"/>
      <c r="D135" s="1"/>
      <c r="E135" s="1"/>
      <c r="F135" s="1"/>
      <c r="G135" s="1"/>
      <c r="I135" s="1"/>
      <c r="J135" s="3"/>
      <c r="K135" s="3"/>
      <c r="L135" s="3"/>
      <c r="M135" s="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row>
    <row r="136" spans="1:50">
      <c r="A136" s="1"/>
      <c r="B136" s="1"/>
      <c r="C136" s="1"/>
      <c r="D136" s="1"/>
      <c r="E136" s="1"/>
      <c r="F136" s="1"/>
      <c r="G136" s="1"/>
      <c r="I136" s="1"/>
      <c r="J136" s="3"/>
      <c r="K136" s="3"/>
      <c r="L136" s="3"/>
      <c r="M136" s="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row>
    <row r="137" spans="1:50">
      <c r="A137" s="1"/>
      <c r="B137" s="1"/>
      <c r="C137" s="1"/>
      <c r="D137" s="1"/>
      <c r="E137" s="1"/>
      <c r="F137" s="1"/>
      <c r="G137" s="1"/>
      <c r="I137" s="1"/>
      <c r="J137" s="3"/>
      <c r="K137" s="3"/>
      <c r="L137" s="3"/>
      <c r="M137" s="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row>
    <row r="138" spans="1:50">
      <c r="A138" s="1"/>
      <c r="B138" s="1"/>
      <c r="C138" s="1"/>
      <c r="D138" s="1"/>
      <c r="E138" s="1"/>
      <c r="F138" s="1"/>
      <c r="G138" s="1"/>
      <c r="I138" s="1"/>
      <c r="J138" s="3"/>
      <c r="K138" s="3"/>
      <c r="L138" s="3"/>
      <c r="M138" s="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row>
    <row r="139" spans="1:50">
      <c r="A139" s="1"/>
      <c r="B139" s="1"/>
      <c r="C139" s="1"/>
      <c r="D139" s="1"/>
      <c r="E139" s="1"/>
      <c r="F139" s="1"/>
      <c r="G139" s="1"/>
      <c r="I139" s="1"/>
      <c r="J139" s="3"/>
      <c r="K139" s="3"/>
      <c r="L139" s="3"/>
      <c r="M139" s="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row>
    <row r="140" spans="1:50">
      <c r="A140" s="1"/>
      <c r="B140" s="1"/>
      <c r="C140" s="1"/>
      <c r="D140" s="1"/>
      <c r="E140" s="1"/>
      <c r="F140" s="1"/>
      <c r="G140" s="1"/>
      <c r="I140" s="1"/>
      <c r="J140" s="3"/>
      <c r="K140" s="3"/>
      <c r="L140" s="3"/>
      <c r="M140" s="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row>
    <row r="141" spans="1:50">
      <c r="A141" s="1"/>
      <c r="B141" s="1"/>
      <c r="C141" s="1"/>
      <c r="D141" s="1"/>
      <c r="E141" s="1"/>
      <c r="F141" s="1"/>
      <c r="G141" s="1"/>
      <c r="I141" s="1"/>
      <c r="J141" s="3"/>
      <c r="K141" s="3"/>
      <c r="L141" s="3"/>
      <c r="M141" s="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row>
    <row r="142" spans="1:50">
      <c r="A142" s="1"/>
      <c r="B142" s="1"/>
      <c r="C142" s="1"/>
      <c r="D142" s="1"/>
      <c r="E142" s="1"/>
      <c r="F142" s="1"/>
      <c r="G142" s="1"/>
      <c r="I142" s="1"/>
      <c r="J142" s="3"/>
      <c r="K142" s="3"/>
      <c r="L142" s="3"/>
      <c r="M142" s="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row>
    <row r="143" spans="1:50">
      <c r="A143" s="1"/>
      <c r="B143" s="1"/>
      <c r="C143" s="1"/>
      <c r="D143" s="1"/>
      <c r="E143" s="1"/>
      <c r="F143" s="1"/>
      <c r="G143" s="1"/>
      <c r="I143" s="1"/>
      <c r="J143" s="3"/>
      <c r="K143" s="3"/>
      <c r="L143" s="3"/>
      <c r="M143" s="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row>
    <row r="144" spans="1:50">
      <c r="A144" s="1"/>
      <c r="B144" s="1"/>
      <c r="C144" s="1"/>
      <c r="D144" s="1"/>
      <c r="E144" s="1"/>
      <c r="F144" s="1"/>
      <c r="G144" s="1"/>
      <c r="I144" s="1"/>
      <c r="J144" s="3"/>
      <c r="K144" s="3"/>
      <c r="L144" s="3"/>
      <c r="M144" s="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row>
    <row r="145" spans="1:50">
      <c r="A145" s="1"/>
      <c r="B145" s="1"/>
      <c r="C145" s="1"/>
      <c r="D145" s="1"/>
      <c r="E145" s="1"/>
      <c r="F145" s="1"/>
      <c r="G145" s="1"/>
      <c r="I145" s="1"/>
      <c r="J145" s="3"/>
      <c r="K145" s="3"/>
      <c r="L145" s="3"/>
      <c r="M145" s="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row>
    <row r="146" spans="1:50">
      <c r="A146" s="1"/>
      <c r="B146" s="1"/>
      <c r="C146" s="1"/>
      <c r="D146" s="1"/>
      <c r="E146" s="1"/>
      <c r="F146" s="1"/>
      <c r="G146" s="1"/>
      <c r="I146" s="1"/>
      <c r="J146" s="3"/>
      <c r="K146" s="3"/>
      <c r="L146" s="3"/>
      <c r="M146" s="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row>
    <row r="147" spans="1:50">
      <c r="A147" s="1"/>
      <c r="B147" s="1"/>
      <c r="C147" s="1"/>
      <c r="D147" s="1"/>
      <c r="E147" s="1"/>
      <c r="F147" s="1"/>
      <c r="G147" s="1"/>
      <c r="I147" s="1"/>
      <c r="J147" s="3"/>
      <c r="K147" s="3"/>
      <c r="L147" s="3"/>
      <c r="M147" s="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row>
    <row r="148" spans="1:50">
      <c r="A148" s="1"/>
      <c r="B148" s="1"/>
      <c r="C148" s="1"/>
      <c r="D148" s="1"/>
      <c r="E148" s="1"/>
      <c r="F148" s="1"/>
      <c r="G148" s="1"/>
      <c r="I148" s="1"/>
      <c r="J148" s="3"/>
      <c r="K148" s="3"/>
      <c r="L148" s="3"/>
      <c r="M148" s="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row>
    <row r="149" spans="1:50">
      <c r="A149" s="1"/>
      <c r="B149" s="1"/>
      <c r="C149" s="1"/>
      <c r="D149" s="1"/>
      <c r="E149" s="1"/>
      <c r="F149" s="1"/>
      <c r="G149" s="1"/>
      <c r="I149" s="1"/>
      <c r="J149" s="3"/>
      <c r="K149" s="3"/>
      <c r="L149" s="3"/>
      <c r="M149" s="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row>
    <row r="150" spans="1:50">
      <c r="A150" s="1"/>
      <c r="B150" s="1"/>
      <c r="C150" s="1"/>
      <c r="D150" s="1"/>
      <c r="E150" s="1"/>
      <c r="F150" s="1"/>
      <c r="G150" s="1"/>
      <c r="I150" s="1"/>
      <c r="J150" s="3"/>
      <c r="K150" s="3"/>
      <c r="L150" s="3"/>
      <c r="M150" s="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row>
    <row r="151" spans="1:50">
      <c r="A151" s="1"/>
      <c r="B151" s="1"/>
      <c r="C151" s="1"/>
      <c r="D151" s="1"/>
      <c r="E151" s="1"/>
      <c r="F151" s="1"/>
      <c r="G151" s="1"/>
      <c r="I151" s="1"/>
      <c r="J151" s="3"/>
      <c r="K151" s="3"/>
      <c r="L151" s="3"/>
      <c r="M151" s="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row>
    <row r="152" spans="1:50">
      <c r="A152" s="1"/>
      <c r="B152" s="1"/>
      <c r="C152" s="1"/>
      <c r="D152" s="1"/>
      <c r="E152" s="1"/>
      <c r="F152" s="1"/>
      <c r="G152" s="1"/>
      <c r="I152" s="1"/>
      <c r="J152" s="3"/>
      <c r="K152" s="3"/>
      <c r="L152" s="3"/>
      <c r="M152" s="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row>
    <row r="153" spans="1:50">
      <c r="A153" s="1"/>
      <c r="B153" s="1"/>
      <c r="C153" s="1"/>
      <c r="D153" s="1"/>
      <c r="E153" s="1"/>
      <c r="F153" s="1"/>
      <c r="G153" s="1"/>
      <c r="I153" s="1"/>
      <c r="J153" s="3"/>
      <c r="K153" s="3"/>
      <c r="L153" s="3"/>
      <c r="M153" s="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row>
    <row r="154" spans="1:50">
      <c r="A154" s="1"/>
      <c r="B154" s="1"/>
      <c r="C154" s="1"/>
      <c r="D154" s="1"/>
      <c r="E154" s="1"/>
      <c r="F154" s="1"/>
      <c r="G154" s="1"/>
      <c r="I154" s="1"/>
      <c r="J154" s="3"/>
      <c r="K154" s="3"/>
      <c r="L154" s="3"/>
      <c r="M154" s="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row>
    <row r="155" spans="1:50">
      <c r="A155" s="1"/>
      <c r="B155" s="1"/>
      <c r="C155" s="1"/>
      <c r="D155" s="1"/>
      <c r="E155" s="1"/>
      <c r="F155" s="1"/>
      <c r="G155" s="1"/>
      <c r="I155" s="1"/>
      <c r="J155" s="3"/>
      <c r="K155" s="3"/>
      <c r="L155" s="3"/>
      <c r="M155" s="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row>
    <row r="156" spans="1:50">
      <c r="A156" s="1"/>
      <c r="B156" s="1"/>
      <c r="C156" s="1"/>
      <c r="D156" s="1"/>
      <c r="E156" s="1"/>
      <c r="F156" s="1"/>
      <c r="G156" s="1"/>
      <c r="I156" s="1"/>
      <c r="J156" s="3"/>
      <c r="K156" s="3"/>
      <c r="L156" s="3"/>
      <c r="M156" s="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row>
    <row r="157" spans="1:50">
      <c r="A157" s="1"/>
      <c r="B157" s="1"/>
      <c r="C157" s="1"/>
      <c r="D157" s="1"/>
      <c r="E157" s="1"/>
      <c r="F157" s="1"/>
      <c r="G157" s="1"/>
      <c r="I157" s="1"/>
      <c r="J157" s="3"/>
      <c r="K157" s="3"/>
      <c r="L157" s="3"/>
      <c r="M157" s="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row>
    <row r="158" spans="1:50">
      <c r="A158" s="1"/>
      <c r="B158" s="1"/>
      <c r="C158" s="1"/>
      <c r="D158" s="1"/>
      <c r="E158" s="1"/>
      <c r="F158" s="1"/>
      <c r="G158" s="1"/>
      <c r="I158" s="1"/>
      <c r="J158" s="3"/>
      <c r="K158" s="3"/>
      <c r="L158" s="3"/>
      <c r="M158" s="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row>
    <row r="159" spans="1:50">
      <c r="A159" s="1"/>
      <c r="B159" s="1"/>
      <c r="C159" s="1"/>
      <c r="D159" s="1"/>
      <c r="E159" s="1"/>
      <c r="F159" s="1"/>
      <c r="G159" s="1"/>
      <c r="I159" s="1"/>
      <c r="J159" s="3"/>
      <c r="K159" s="3"/>
      <c r="L159" s="3"/>
      <c r="M159" s="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row>
    <row r="160" spans="1:50">
      <c r="A160" s="1"/>
      <c r="B160" s="1"/>
      <c r="C160" s="1"/>
      <c r="D160" s="1"/>
      <c r="E160" s="1"/>
      <c r="F160" s="1"/>
      <c r="G160" s="1"/>
      <c r="I160" s="1"/>
      <c r="J160" s="3"/>
      <c r="K160" s="3"/>
      <c r="L160" s="3"/>
      <c r="M160" s="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row>
    <row r="161" spans="1:50">
      <c r="A161" s="1"/>
      <c r="B161" s="1"/>
      <c r="C161" s="1"/>
      <c r="D161" s="1"/>
      <c r="E161" s="1"/>
      <c r="F161" s="1"/>
      <c r="G161" s="1"/>
      <c r="I161" s="1"/>
      <c r="J161" s="3"/>
      <c r="K161" s="3"/>
      <c r="L161" s="3"/>
      <c r="M161" s="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row>
    <row r="162" spans="1:50">
      <c r="A162" s="1"/>
      <c r="B162" s="1"/>
      <c r="C162" s="1"/>
      <c r="D162" s="1"/>
      <c r="E162" s="1"/>
      <c r="F162" s="1"/>
      <c r="G162" s="1"/>
      <c r="I162" s="1"/>
      <c r="J162" s="3"/>
      <c r="K162" s="3"/>
      <c r="L162" s="3"/>
      <c r="M162" s="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row>
    <row r="163" spans="1:50">
      <c r="A163" s="1"/>
      <c r="B163" s="1"/>
      <c r="C163" s="1"/>
      <c r="D163" s="1"/>
      <c r="E163" s="1"/>
      <c r="F163" s="1"/>
      <c r="G163" s="1"/>
      <c r="I163" s="1"/>
      <c r="J163" s="3"/>
      <c r="K163" s="3"/>
      <c r="L163" s="3"/>
      <c r="M163" s="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row>
    <row r="164" spans="1:50">
      <c r="A164" s="1"/>
      <c r="B164" s="1"/>
      <c r="C164" s="1"/>
      <c r="D164" s="1"/>
      <c r="E164" s="1"/>
      <c r="F164" s="1"/>
      <c r="G164" s="1"/>
      <c r="I164" s="1"/>
      <c r="J164" s="3"/>
      <c r="K164" s="3"/>
      <c r="L164" s="3"/>
      <c r="M164" s="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row>
    <row r="165" spans="1:50">
      <c r="A165" s="1"/>
      <c r="B165" s="1"/>
      <c r="C165" s="1"/>
      <c r="D165" s="1"/>
      <c r="E165" s="1"/>
      <c r="F165" s="1"/>
      <c r="G165" s="1"/>
      <c r="I165" s="1"/>
      <c r="J165" s="3"/>
      <c r="K165" s="3"/>
      <c r="L165" s="3"/>
      <c r="M165" s="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row>
    <row r="166" spans="1:50">
      <c r="A166" s="1"/>
      <c r="B166" s="1"/>
      <c r="C166" s="1"/>
      <c r="D166" s="1"/>
      <c r="E166" s="1"/>
      <c r="F166" s="1"/>
      <c r="G166" s="1"/>
      <c r="I166" s="1"/>
      <c r="J166" s="3"/>
      <c r="K166" s="3"/>
      <c r="L166" s="3"/>
      <c r="M166" s="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row>
    <row r="167" spans="1:50">
      <c r="A167" s="1"/>
      <c r="B167" s="1"/>
      <c r="C167" s="1"/>
      <c r="D167" s="1"/>
      <c r="E167" s="1"/>
      <c r="F167" s="1"/>
      <c r="G167" s="1"/>
      <c r="I167" s="1"/>
      <c r="J167" s="3"/>
      <c r="K167" s="3"/>
      <c r="L167" s="3"/>
      <c r="M167" s="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row>
    <row r="168" spans="1:50">
      <c r="A168" s="1"/>
      <c r="B168" s="1"/>
      <c r="C168" s="1"/>
      <c r="D168" s="1"/>
      <c r="E168" s="1"/>
      <c r="F168" s="1"/>
      <c r="G168" s="1"/>
      <c r="I168" s="1"/>
      <c r="J168" s="3"/>
      <c r="K168" s="3"/>
      <c r="L168" s="3"/>
      <c r="M168" s="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row>
    <row r="169" spans="1:50">
      <c r="A169" s="1"/>
      <c r="B169" s="1"/>
      <c r="C169" s="1"/>
      <c r="D169" s="1"/>
      <c r="E169" s="1"/>
      <c r="F169" s="1"/>
      <c r="G169" s="1"/>
      <c r="I169" s="1"/>
      <c r="J169" s="3"/>
      <c r="K169" s="3"/>
      <c r="L169" s="3"/>
      <c r="M169" s="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row>
    <row r="170" spans="1:50">
      <c r="A170" s="1"/>
      <c r="B170" s="1"/>
      <c r="C170" s="1"/>
      <c r="D170" s="1"/>
      <c r="E170" s="1"/>
      <c r="F170" s="1"/>
      <c r="G170" s="1"/>
      <c r="I170" s="1"/>
      <c r="J170" s="3"/>
      <c r="K170" s="3"/>
      <c r="L170" s="3"/>
      <c r="M170" s="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row>
    <row r="171" spans="1:50">
      <c r="A171" s="1"/>
      <c r="B171" s="1"/>
      <c r="C171" s="1"/>
      <c r="D171" s="1"/>
      <c r="E171" s="1"/>
      <c r="F171" s="1"/>
      <c r="G171" s="1"/>
      <c r="I171" s="1"/>
      <c r="J171" s="3"/>
      <c r="K171" s="3"/>
      <c r="L171" s="3"/>
      <c r="M171" s="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row>
    <row r="172" spans="1:50">
      <c r="A172" s="1"/>
      <c r="B172" s="1"/>
      <c r="C172" s="1"/>
      <c r="D172" s="1"/>
      <c r="E172" s="1"/>
      <c r="F172" s="1"/>
      <c r="G172" s="1"/>
      <c r="I172" s="1"/>
      <c r="J172" s="3"/>
      <c r="K172" s="3"/>
      <c r="L172" s="3"/>
      <c r="M172" s="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row>
    <row r="173" spans="1:50">
      <c r="A173" s="1"/>
      <c r="B173" s="1"/>
      <c r="C173" s="1"/>
      <c r="D173" s="1"/>
      <c r="E173" s="1"/>
      <c r="F173" s="1"/>
      <c r="G173" s="1"/>
      <c r="I173" s="1"/>
      <c r="J173" s="3"/>
      <c r="K173" s="3"/>
      <c r="L173" s="3"/>
      <c r="M173" s="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row>
    <row r="174" spans="1:50">
      <c r="A174" s="1"/>
      <c r="B174" s="1"/>
      <c r="C174" s="1"/>
      <c r="D174" s="1"/>
      <c r="E174" s="1"/>
      <c r="F174" s="1"/>
      <c r="G174" s="1"/>
      <c r="I174" s="1"/>
      <c r="J174" s="3"/>
      <c r="K174" s="3"/>
      <c r="L174" s="3"/>
      <c r="M174" s="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row>
    <row r="175" spans="1:50">
      <c r="A175" s="1"/>
      <c r="B175" s="1"/>
      <c r="C175" s="1"/>
      <c r="D175" s="1"/>
      <c r="E175" s="1"/>
      <c r="F175" s="1"/>
      <c r="G175" s="1"/>
      <c r="I175" s="1"/>
      <c r="J175" s="3"/>
      <c r="K175" s="3"/>
      <c r="L175" s="3"/>
      <c r="M175" s="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row>
    <row r="176" spans="1:50">
      <c r="A176" s="1"/>
      <c r="B176" s="1"/>
      <c r="C176" s="1"/>
      <c r="D176" s="1"/>
      <c r="E176" s="1"/>
      <c r="F176" s="1"/>
      <c r="G176" s="1"/>
      <c r="I176" s="1"/>
      <c r="J176" s="3"/>
      <c r="K176" s="3"/>
      <c r="L176" s="3"/>
      <c r="M176" s="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row>
    <row r="177" spans="1:50">
      <c r="A177" s="1"/>
      <c r="B177" s="1"/>
      <c r="C177" s="1"/>
      <c r="D177" s="1"/>
      <c r="E177" s="1"/>
      <c r="F177" s="1"/>
      <c r="G177" s="1"/>
      <c r="I177" s="1"/>
      <c r="J177" s="3"/>
      <c r="K177" s="3"/>
      <c r="L177" s="3"/>
      <c r="M177" s="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row>
    <row r="178" spans="1:50">
      <c r="A178" s="1"/>
      <c r="B178" s="1"/>
      <c r="C178" s="1"/>
      <c r="D178" s="1"/>
      <c r="E178" s="1"/>
      <c r="F178" s="1"/>
      <c r="G178" s="1"/>
      <c r="I178" s="1"/>
      <c r="J178" s="3"/>
      <c r="K178" s="3"/>
      <c r="L178" s="3"/>
      <c r="M178" s="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row>
    <row r="179" spans="1:50">
      <c r="A179" s="1"/>
      <c r="B179" s="1"/>
      <c r="C179" s="1"/>
      <c r="D179" s="1"/>
      <c r="E179" s="1"/>
      <c r="F179" s="1"/>
      <c r="G179" s="1"/>
      <c r="I179" s="1"/>
      <c r="J179" s="3"/>
      <c r="K179" s="3"/>
      <c r="L179" s="3"/>
      <c r="M179" s="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row>
    <row r="180" spans="1:50">
      <c r="A180" s="1"/>
      <c r="B180" s="1"/>
      <c r="C180" s="1"/>
      <c r="D180" s="1"/>
      <c r="E180" s="1"/>
      <c r="F180" s="1"/>
      <c r="G180" s="1"/>
      <c r="I180" s="1"/>
      <c r="J180" s="3"/>
      <c r="K180" s="3"/>
      <c r="L180" s="3"/>
      <c r="M180" s="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row>
    <row r="181" spans="1:50">
      <c r="A181" s="1"/>
      <c r="B181" s="1"/>
      <c r="C181" s="1"/>
      <c r="D181" s="1"/>
      <c r="E181" s="1"/>
      <c r="F181" s="1"/>
      <c r="G181" s="1"/>
      <c r="I181" s="1"/>
      <c r="J181" s="3"/>
      <c r="K181" s="3"/>
      <c r="L181" s="3"/>
      <c r="M181" s="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row>
    <row r="182" spans="1:50">
      <c r="A182" s="1"/>
      <c r="B182" s="1"/>
      <c r="C182" s="1"/>
      <c r="D182" s="1"/>
      <c r="E182" s="1"/>
      <c r="F182" s="1"/>
      <c r="G182" s="1"/>
      <c r="I182" s="1"/>
      <c r="J182" s="3"/>
      <c r="K182" s="3"/>
      <c r="L182" s="3"/>
      <c r="M182" s="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row>
    <row r="183" spans="1:50">
      <c r="A183" s="1"/>
      <c r="B183" s="1"/>
      <c r="C183" s="1"/>
      <c r="D183" s="1"/>
      <c r="E183" s="1"/>
      <c r="F183" s="1"/>
      <c r="G183" s="1"/>
      <c r="I183" s="1"/>
      <c r="J183" s="3"/>
      <c r="K183" s="3"/>
      <c r="L183" s="3"/>
      <c r="M183" s="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row>
    <row r="184" spans="1:50">
      <c r="A184" s="1"/>
      <c r="B184" s="1"/>
      <c r="C184" s="1"/>
      <c r="D184" s="1"/>
      <c r="E184" s="1"/>
      <c r="F184" s="1"/>
      <c r="G184" s="1"/>
      <c r="I184" s="1"/>
      <c r="J184" s="3"/>
      <c r="K184" s="3"/>
      <c r="L184" s="3"/>
      <c r="M184" s="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row>
    <row r="185" spans="1:50">
      <c r="A185" s="1"/>
      <c r="B185" s="1"/>
      <c r="C185" s="1"/>
      <c r="D185" s="1"/>
      <c r="E185" s="1"/>
      <c r="F185" s="1"/>
      <c r="G185" s="1"/>
      <c r="I185" s="1"/>
      <c r="J185" s="3"/>
      <c r="K185" s="3"/>
      <c r="L185" s="3"/>
      <c r="M185" s="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row>
    <row r="186" spans="1:50">
      <c r="A186" s="1"/>
      <c r="B186" s="1"/>
      <c r="C186" s="1"/>
      <c r="D186" s="1"/>
      <c r="E186" s="1"/>
      <c r="F186" s="1"/>
      <c r="G186" s="1"/>
      <c r="I186" s="1"/>
      <c r="J186" s="3"/>
      <c r="K186" s="3"/>
      <c r="L186" s="3"/>
      <c r="M186" s="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row>
    <row r="187" spans="1:50">
      <c r="A187" s="1"/>
      <c r="B187" s="1"/>
      <c r="C187" s="1"/>
      <c r="D187" s="1"/>
      <c r="E187" s="1"/>
      <c r="F187" s="1"/>
      <c r="G187" s="1"/>
      <c r="I187" s="1"/>
      <c r="J187" s="3"/>
      <c r="K187" s="3"/>
      <c r="L187" s="3"/>
      <c r="M187" s="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row>
    <row r="188" spans="1:50">
      <c r="A188" s="1"/>
      <c r="B188" s="1"/>
      <c r="C188" s="1"/>
      <c r="D188" s="1"/>
      <c r="E188" s="1"/>
      <c r="F188" s="1"/>
      <c r="G188" s="1"/>
      <c r="I188" s="1"/>
      <c r="J188" s="3"/>
      <c r="K188" s="3"/>
      <c r="L188" s="3"/>
      <c r="M188" s="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row>
    <row r="189" spans="1:50">
      <c r="A189" s="1"/>
      <c r="B189" s="1"/>
      <c r="C189" s="1"/>
      <c r="D189" s="1"/>
      <c r="E189" s="1"/>
      <c r="F189" s="1"/>
      <c r="G189" s="1"/>
      <c r="I189" s="1"/>
      <c r="J189" s="3"/>
      <c r="K189" s="3"/>
      <c r="L189" s="3"/>
      <c r="M189" s="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row>
    <row r="190" spans="1:50">
      <c r="A190" s="1"/>
      <c r="B190" s="1"/>
      <c r="C190" s="1"/>
      <c r="D190" s="1"/>
      <c r="E190" s="1"/>
      <c r="F190" s="1"/>
      <c r="G190" s="1"/>
      <c r="I190" s="1"/>
      <c r="J190" s="3"/>
      <c r="K190" s="3"/>
      <c r="L190" s="3"/>
      <c r="M190" s="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row>
    <row r="191" spans="1:50">
      <c r="A191" s="1"/>
      <c r="B191" s="1"/>
      <c r="C191" s="1"/>
      <c r="D191" s="1"/>
      <c r="E191" s="1"/>
      <c r="F191" s="1"/>
      <c r="G191" s="1"/>
      <c r="I191" s="1"/>
      <c r="J191" s="3"/>
      <c r="K191" s="3"/>
      <c r="L191" s="3"/>
      <c r="M191" s="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row>
    <row r="192" spans="1:50">
      <c r="A192" s="1"/>
      <c r="B192" s="1"/>
      <c r="C192" s="1"/>
      <c r="D192" s="1"/>
      <c r="E192" s="1"/>
      <c r="F192" s="1"/>
      <c r="G192" s="1"/>
      <c r="I192" s="1"/>
      <c r="J192" s="3"/>
      <c r="K192" s="3"/>
      <c r="L192" s="3"/>
      <c r="M192" s="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row>
    <row r="193" spans="1:50">
      <c r="A193" s="1"/>
      <c r="B193" s="1"/>
      <c r="C193" s="1"/>
      <c r="D193" s="1"/>
      <c r="E193" s="1"/>
      <c r="F193" s="1"/>
      <c r="G193" s="1"/>
      <c r="I193" s="1"/>
      <c r="J193" s="3"/>
      <c r="K193" s="3"/>
      <c r="L193" s="3"/>
      <c r="M193" s="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row>
    <row r="194" spans="1:50">
      <c r="A194" s="1"/>
      <c r="B194" s="1"/>
      <c r="C194" s="1"/>
      <c r="D194" s="1"/>
      <c r="E194" s="1"/>
      <c r="F194" s="1"/>
      <c r="G194" s="1"/>
      <c r="I194" s="1"/>
      <c r="J194" s="3"/>
      <c r="K194" s="3"/>
      <c r="L194" s="3"/>
      <c r="M194" s="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row>
    <row r="195" spans="1:50">
      <c r="A195" s="1"/>
      <c r="B195" s="1"/>
      <c r="C195" s="1"/>
      <c r="D195" s="1"/>
      <c r="E195" s="1"/>
      <c r="F195" s="1"/>
      <c r="G195" s="1"/>
      <c r="I195" s="1"/>
      <c r="J195" s="3"/>
      <c r="K195" s="3"/>
      <c r="L195" s="3"/>
      <c r="M195" s="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row>
    <row r="196" spans="1:50">
      <c r="A196" s="1"/>
      <c r="B196" s="1"/>
      <c r="C196" s="1"/>
      <c r="D196" s="1"/>
      <c r="E196" s="1"/>
      <c r="F196" s="1"/>
      <c r="G196" s="1"/>
      <c r="I196" s="1"/>
      <c r="J196" s="3"/>
      <c r="K196" s="3"/>
      <c r="L196" s="3"/>
      <c r="M196" s="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row>
    <row r="197" spans="1:50">
      <c r="A197" s="1"/>
      <c r="B197" s="1"/>
      <c r="C197" s="1"/>
      <c r="D197" s="1"/>
      <c r="E197" s="1"/>
      <c r="F197" s="1"/>
      <c r="G197" s="1"/>
      <c r="I197" s="1"/>
      <c r="J197" s="3"/>
      <c r="K197" s="3"/>
      <c r="L197" s="3"/>
      <c r="M197" s="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row>
    <row r="198" spans="1:50">
      <c r="A198" s="1"/>
      <c r="B198" s="1"/>
      <c r="C198" s="1"/>
      <c r="D198" s="1"/>
      <c r="E198" s="1"/>
      <c r="F198" s="1"/>
      <c r="G198" s="1"/>
      <c r="I198" s="1"/>
      <c r="J198" s="3"/>
      <c r="K198" s="3"/>
      <c r="L198" s="3"/>
      <c r="M198" s="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row>
    <row r="199" spans="1:50">
      <c r="A199" s="1"/>
      <c r="B199" s="1"/>
      <c r="C199" s="1"/>
      <c r="D199" s="1"/>
      <c r="E199" s="1"/>
      <c r="F199" s="1"/>
      <c r="G199" s="1"/>
      <c r="I199" s="1"/>
      <c r="J199" s="3"/>
      <c r="K199" s="3"/>
      <c r="L199" s="3"/>
      <c r="M199" s="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row>
    <row r="200" spans="1:50">
      <c r="A200" s="1"/>
      <c r="B200" s="1"/>
      <c r="C200" s="1"/>
      <c r="D200" s="1"/>
      <c r="E200" s="1"/>
      <c r="F200" s="1"/>
      <c r="G200" s="1"/>
      <c r="I200" s="1"/>
      <c r="J200" s="3"/>
      <c r="K200" s="3"/>
      <c r="L200" s="3"/>
      <c r="M200" s="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row>
    <row r="201" spans="1:50">
      <c r="A201" s="1"/>
      <c r="B201" s="1"/>
      <c r="C201" s="1"/>
      <c r="D201" s="1"/>
      <c r="E201" s="1"/>
      <c r="F201" s="1"/>
      <c r="G201" s="1"/>
      <c r="I201" s="1"/>
      <c r="J201" s="3"/>
      <c r="K201" s="3"/>
      <c r="L201" s="3"/>
      <c r="M201" s="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row>
    <row r="202" spans="1:50">
      <c r="A202" s="1"/>
      <c r="B202" s="1"/>
      <c r="C202" s="1"/>
      <c r="D202" s="1"/>
      <c r="E202" s="1"/>
      <c r="F202" s="1"/>
      <c r="G202" s="1"/>
      <c r="I202" s="1"/>
      <c r="J202" s="3"/>
      <c r="K202" s="3"/>
      <c r="L202" s="3"/>
      <c r="M202" s="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row>
    <row r="203" spans="1:50">
      <c r="A203" s="1"/>
      <c r="B203" s="1"/>
      <c r="C203" s="1"/>
      <c r="D203" s="1"/>
      <c r="E203" s="1"/>
      <c r="F203" s="1"/>
      <c r="G203" s="1"/>
      <c r="I203" s="1"/>
      <c r="J203" s="3"/>
      <c r="K203" s="3"/>
      <c r="L203" s="3"/>
      <c r="M203" s="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row>
    <row r="204" spans="1:50">
      <c r="A204" s="1"/>
      <c r="B204" s="1"/>
      <c r="C204" s="1"/>
      <c r="D204" s="1"/>
      <c r="E204" s="1"/>
      <c r="F204" s="1"/>
      <c r="G204" s="1"/>
      <c r="I204" s="1"/>
      <c r="J204" s="3"/>
      <c r="K204" s="3"/>
      <c r="L204" s="3"/>
      <c r="M204" s="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row>
    <row r="205" spans="1:50">
      <c r="A205" s="1"/>
      <c r="B205" s="1"/>
      <c r="C205" s="1"/>
      <c r="D205" s="1"/>
      <c r="E205" s="1"/>
      <c r="F205" s="1"/>
      <c r="G205" s="1"/>
      <c r="I205" s="1"/>
      <c r="J205" s="3"/>
      <c r="K205" s="3"/>
      <c r="L205" s="3"/>
      <c r="M205" s="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row>
    <row r="206" spans="1:50">
      <c r="A206" s="1"/>
      <c r="B206" s="1"/>
      <c r="C206" s="1"/>
      <c r="D206" s="1"/>
      <c r="E206" s="1"/>
      <c r="F206" s="1"/>
      <c r="G206" s="1"/>
      <c r="I206" s="1"/>
      <c r="J206" s="3"/>
      <c r="K206" s="3"/>
      <c r="L206" s="3"/>
      <c r="M206" s="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row>
    <row r="207" spans="1:50">
      <c r="A207" s="1"/>
      <c r="B207" s="1"/>
      <c r="C207" s="1"/>
      <c r="D207" s="1"/>
      <c r="E207" s="1"/>
      <c r="F207" s="1"/>
      <c r="G207" s="1"/>
      <c r="I207" s="1"/>
      <c r="J207" s="3"/>
      <c r="K207" s="3"/>
      <c r="L207" s="3"/>
      <c r="M207" s="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row>
    <row r="208" spans="1:50">
      <c r="A208" s="1"/>
      <c r="B208" s="1"/>
      <c r="C208" s="1"/>
      <c r="D208" s="1"/>
      <c r="E208" s="1"/>
      <c r="F208" s="1"/>
      <c r="G208" s="1"/>
      <c r="I208" s="1"/>
      <c r="J208" s="3"/>
      <c r="K208" s="3"/>
      <c r="L208" s="3"/>
      <c r="M208" s="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row>
    <row r="209" spans="1:50">
      <c r="A209" s="1"/>
      <c r="B209" s="1"/>
      <c r="C209" s="1"/>
      <c r="D209" s="1"/>
      <c r="E209" s="1"/>
      <c r="F209" s="1"/>
      <c r="G209" s="1"/>
      <c r="I209" s="1"/>
      <c r="J209" s="3"/>
      <c r="K209" s="3"/>
      <c r="L209" s="3"/>
      <c r="M209" s="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row>
    <row r="210" spans="1:50">
      <c r="A210" s="1"/>
      <c r="B210" s="1"/>
      <c r="C210" s="1"/>
      <c r="D210" s="1"/>
      <c r="E210" s="1"/>
      <c r="F210" s="1"/>
      <c r="G210" s="1"/>
      <c r="I210" s="1"/>
      <c r="J210" s="3"/>
      <c r="K210" s="3"/>
      <c r="L210" s="3"/>
      <c r="M210" s="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row>
    <row r="211" spans="1:50">
      <c r="A211" s="1"/>
      <c r="B211" s="1"/>
      <c r="C211" s="1"/>
      <c r="D211" s="1"/>
      <c r="E211" s="1"/>
      <c r="F211" s="1"/>
      <c r="G211" s="1"/>
      <c r="I211" s="1"/>
      <c r="J211" s="3"/>
      <c r="K211" s="3"/>
      <c r="L211" s="3"/>
      <c r="M211" s="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row>
    <row r="212" spans="1:50">
      <c r="A212" s="1"/>
      <c r="B212" s="1"/>
      <c r="C212" s="1"/>
      <c r="D212" s="1"/>
      <c r="E212" s="1"/>
      <c r="F212" s="1"/>
      <c r="G212" s="1"/>
      <c r="I212" s="1"/>
      <c r="J212" s="3"/>
      <c r="K212" s="3"/>
      <c r="L212" s="3"/>
      <c r="M212" s="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row>
    <row r="213" spans="1:50">
      <c r="A213" s="1"/>
      <c r="B213" s="1"/>
      <c r="C213" s="1"/>
      <c r="D213" s="1"/>
      <c r="E213" s="1"/>
      <c r="F213" s="1"/>
      <c r="G213" s="1"/>
      <c r="I213" s="1"/>
      <c r="J213" s="3"/>
      <c r="K213" s="3"/>
      <c r="L213" s="3"/>
      <c r="M213" s="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row>
    <row r="214" spans="1:50">
      <c r="A214" s="1"/>
      <c r="B214" s="1"/>
      <c r="C214" s="1"/>
      <c r="D214" s="1"/>
      <c r="E214" s="1"/>
      <c r="F214" s="1"/>
      <c r="G214" s="1"/>
      <c r="I214" s="1"/>
      <c r="J214" s="3"/>
      <c r="K214" s="3"/>
      <c r="L214" s="3"/>
      <c r="M214" s="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row>
    <row r="215" spans="1:50">
      <c r="A215" s="1"/>
      <c r="B215" s="1"/>
      <c r="C215" s="1"/>
      <c r="D215" s="1"/>
      <c r="E215" s="1"/>
      <c r="F215" s="1"/>
      <c r="G215" s="1"/>
      <c r="I215" s="1"/>
      <c r="J215" s="3"/>
      <c r="K215" s="3"/>
      <c r="L215" s="3"/>
      <c r="M215" s="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row>
    <row r="216" spans="1:50">
      <c r="A216" s="1"/>
      <c r="B216" s="1"/>
      <c r="C216" s="1"/>
      <c r="D216" s="1"/>
      <c r="E216" s="1"/>
      <c r="F216" s="1"/>
      <c r="G216" s="1"/>
      <c r="I216" s="1"/>
      <c r="J216" s="3"/>
      <c r="K216" s="3"/>
      <c r="L216" s="3"/>
      <c r="M216" s="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row>
    <row r="217" spans="1:50">
      <c r="A217" s="1"/>
      <c r="B217" s="1"/>
      <c r="C217" s="1"/>
      <c r="D217" s="1"/>
      <c r="E217" s="1"/>
      <c r="F217" s="1"/>
      <c r="G217" s="1"/>
      <c r="I217" s="1"/>
      <c r="J217" s="3"/>
      <c r="K217" s="3"/>
      <c r="L217" s="3"/>
      <c r="M217" s="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row>
    <row r="218" spans="1:50">
      <c r="A218" s="1"/>
      <c r="B218" s="1"/>
      <c r="C218" s="1"/>
      <c r="D218" s="1"/>
      <c r="E218" s="1"/>
      <c r="F218" s="1"/>
      <c r="G218" s="1"/>
      <c r="I218" s="1"/>
      <c r="J218" s="3"/>
      <c r="K218" s="3"/>
      <c r="L218" s="3"/>
      <c r="M218" s="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row>
    <row r="219" spans="1:50">
      <c r="A219" s="1"/>
      <c r="B219" s="1"/>
      <c r="C219" s="1"/>
      <c r="D219" s="1"/>
      <c r="E219" s="1"/>
      <c r="F219" s="1"/>
      <c r="G219" s="1"/>
      <c r="I219" s="1"/>
      <c r="J219" s="3"/>
      <c r="K219" s="3"/>
      <c r="L219" s="3"/>
      <c r="M219" s="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row>
    <row r="220" spans="1:50">
      <c r="A220" s="1"/>
      <c r="B220" s="1"/>
      <c r="C220" s="1"/>
      <c r="D220" s="1"/>
      <c r="E220" s="1"/>
      <c r="F220" s="1"/>
      <c r="G220" s="1"/>
      <c r="I220" s="1"/>
      <c r="J220" s="3"/>
      <c r="K220" s="3"/>
      <c r="L220" s="3"/>
      <c r="M220" s="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row>
    <row r="221" spans="1:50">
      <c r="A221" s="1"/>
      <c r="B221" s="1"/>
      <c r="C221" s="1"/>
      <c r="D221" s="1"/>
      <c r="E221" s="1"/>
      <c r="F221" s="1"/>
      <c r="G221" s="1"/>
      <c r="I221" s="1"/>
      <c r="J221" s="3"/>
      <c r="K221" s="3"/>
      <c r="L221" s="3"/>
      <c r="M221" s="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row>
    <row r="222" spans="1:50">
      <c r="A222" s="1"/>
      <c r="B222" s="1"/>
      <c r="C222" s="1"/>
      <c r="D222" s="1"/>
      <c r="E222" s="1"/>
      <c r="F222" s="1"/>
      <c r="G222" s="1"/>
      <c r="I222" s="1"/>
      <c r="J222" s="3"/>
      <c r="K222" s="3"/>
      <c r="L222" s="3"/>
      <c r="M222" s="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row>
    <row r="223" spans="1:50">
      <c r="A223" s="1"/>
      <c r="B223" s="1"/>
      <c r="C223" s="1"/>
      <c r="D223" s="1"/>
      <c r="E223" s="1"/>
      <c r="F223" s="1"/>
      <c r="G223" s="1"/>
      <c r="I223" s="1"/>
      <c r="J223" s="3"/>
      <c r="K223" s="3"/>
      <c r="L223" s="3"/>
      <c r="M223" s="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row>
    <row r="224" spans="1:50">
      <c r="A224" s="1"/>
      <c r="B224" s="1"/>
      <c r="C224" s="1"/>
      <c r="D224" s="1"/>
      <c r="E224" s="1"/>
      <c r="F224" s="1"/>
      <c r="G224" s="1"/>
      <c r="I224" s="1"/>
      <c r="J224" s="3"/>
      <c r="K224" s="3"/>
      <c r="L224" s="3"/>
      <c r="M224" s="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row>
    <row r="225" spans="1:50">
      <c r="A225" s="1"/>
      <c r="B225" s="1"/>
      <c r="C225" s="1"/>
      <c r="D225" s="1"/>
      <c r="E225" s="1"/>
      <c r="F225" s="1"/>
      <c r="G225" s="1"/>
      <c r="I225" s="1"/>
      <c r="J225" s="3"/>
      <c r="K225" s="3"/>
      <c r="L225" s="3"/>
      <c r="M225" s="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row>
    <row r="226" spans="1:50">
      <c r="A226" s="1"/>
      <c r="B226" s="1"/>
      <c r="C226" s="1"/>
      <c r="D226" s="1"/>
      <c r="E226" s="1"/>
      <c r="F226" s="1"/>
      <c r="G226" s="1"/>
      <c r="I226" s="1"/>
      <c r="J226" s="3"/>
      <c r="K226" s="3"/>
      <c r="L226" s="3"/>
      <c r="M226" s="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row>
    <row r="227" spans="1:50">
      <c r="A227" s="1"/>
      <c r="B227" s="1"/>
      <c r="C227" s="1"/>
      <c r="D227" s="1"/>
      <c r="E227" s="1"/>
      <c r="F227" s="1"/>
      <c r="G227" s="1"/>
      <c r="I227" s="1"/>
      <c r="J227" s="3"/>
      <c r="K227" s="3"/>
      <c r="L227" s="3"/>
      <c r="M227" s="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row>
    <row r="228" spans="1:50">
      <c r="A228" s="1"/>
      <c r="B228" s="1"/>
      <c r="C228" s="1"/>
      <c r="D228" s="1"/>
      <c r="E228" s="1"/>
      <c r="F228" s="1"/>
      <c r="G228" s="1"/>
      <c r="I228" s="1"/>
      <c r="J228" s="3"/>
      <c r="K228" s="3"/>
      <c r="L228" s="3"/>
      <c r="M228" s="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row>
    <row r="229" spans="1:50">
      <c r="A229" s="1"/>
      <c r="B229" s="1"/>
      <c r="C229" s="1"/>
      <c r="D229" s="1"/>
      <c r="E229" s="1"/>
      <c r="F229" s="1"/>
      <c r="G229" s="1"/>
      <c r="I229" s="1"/>
      <c r="J229" s="3"/>
      <c r="K229" s="3"/>
      <c r="L229" s="3"/>
      <c r="M229" s="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row>
    <row r="230" spans="1:50">
      <c r="A230" s="1"/>
      <c r="B230" s="1"/>
      <c r="C230" s="1"/>
      <c r="D230" s="1"/>
      <c r="E230" s="1"/>
      <c r="F230" s="1"/>
      <c r="G230" s="1"/>
      <c r="I230" s="1"/>
      <c r="J230" s="3"/>
      <c r="K230" s="3"/>
      <c r="L230" s="3"/>
      <c r="M230" s="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row>
    <row r="231" spans="1:50">
      <c r="A231" s="1"/>
      <c r="B231" s="1"/>
      <c r="C231" s="1"/>
      <c r="D231" s="1"/>
      <c r="E231" s="1"/>
      <c r="F231" s="1"/>
      <c r="G231" s="1"/>
      <c r="I231" s="1"/>
      <c r="J231" s="3"/>
      <c r="K231" s="3"/>
      <c r="L231" s="3"/>
      <c r="M231" s="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row>
    <row r="232" spans="1:50">
      <c r="A232" s="1"/>
      <c r="B232" s="1"/>
      <c r="C232" s="1"/>
      <c r="D232" s="1"/>
      <c r="E232" s="1"/>
      <c r="F232" s="1"/>
      <c r="G232" s="1"/>
      <c r="I232" s="1"/>
      <c r="J232" s="3"/>
      <c r="K232" s="3"/>
      <c r="L232" s="3"/>
      <c r="M232" s="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row>
    <row r="233" spans="1:50">
      <c r="A233" s="1"/>
      <c r="B233" s="1"/>
      <c r="C233" s="1"/>
      <c r="D233" s="1"/>
      <c r="E233" s="1"/>
      <c r="F233" s="1"/>
      <c r="G233" s="1"/>
      <c r="I233" s="1"/>
      <c r="J233" s="3"/>
      <c r="K233" s="3"/>
      <c r="L233" s="3"/>
      <c r="M233" s="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row>
    <row r="234" spans="1:50">
      <c r="A234" s="1"/>
      <c r="B234" s="1"/>
      <c r="C234" s="1"/>
      <c r="D234" s="1"/>
      <c r="E234" s="1"/>
      <c r="F234" s="1"/>
      <c r="G234" s="1"/>
      <c r="I234" s="1"/>
      <c r="J234" s="3"/>
      <c r="K234" s="3"/>
      <c r="L234" s="3"/>
      <c r="M234" s="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row>
    <row r="235" spans="1:50">
      <c r="A235" s="1"/>
      <c r="B235" s="1"/>
      <c r="C235" s="1"/>
      <c r="D235" s="1"/>
      <c r="E235" s="1"/>
      <c r="F235" s="1"/>
      <c r="G235" s="1"/>
      <c r="I235" s="1"/>
      <c r="J235" s="3"/>
      <c r="K235" s="3"/>
      <c r="L235" s="3"/>
      <c r="M235" s="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row>
    <row r="236" spans="1:50">
      <c r="A236" s="1"/>
      <c r="B236" s="1"/>
      <c r="C236" s="1"/>
      <c r="D236" s="1"/>
      <c r="E236" s="1"/>
      <c r="F236" s="1"/>
      <c r="G236" s="1"/>
      <c r="I236" s="1"/>
      <c r="J236" s="3"/>
      <c r="K236" s="3"/>
      <c r="L236" s="3"/>
      <c r="M236" s="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row>
    <row r="237" spans="1:50">
      <c r="A237" s="1"/>
      <c r="B237" s="1"/>
      <c r="C237" s="1"/>
      <c r="D237" s="1"/>
      <c r="E237" s="1"/>
      <c r="F237" s="1"/>
      <c r="G237" s="1"/>
      <c r="I237" s="1"/>
      <c r="J237" s="3"/>
      <c r="K237" s="3"/>
      <c r="L237" s="3"/>
      <c r="M237" s="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row>
    <row r="238" spans="1:50">
      <c r="A238" s="1"/>
      <c r="B238" s="1"/>
      <c r="C238" s="1"/>
      <c r="D238" s="1"/>
      <c r="E238" s="1"/>
      <c r="F238" s="1"/>
      <c r="G238" s="1"/>
      <c r="I238" s="1"/>
      <c r="J238" s="3"/>
      <c r="K238" s="3"/>
      <c r="L238" s="3"/>
      <c r="M238" s="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row>
    <row r="239" spans="1:50">
      <c r="A239" s="1"/>
      <c r="B239" s="1"/>
      <c r="C239" s="1"/>
      <c r="D239" s="1"/>
      <c r="E239" s="1"/>
      <c r="F239" s="1"/>
      <c r="G239" s="1"/>
      <c r="I239" s="1"/>
      <c r="J239" s="3"/>
      <c r="K239" s="3"/>
      <c r="L239" s="3"/>
      <c r="M239" s="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row>
    <row r="240" spans="1:50">
      <c r="A240" s="1"/>
      <c r="B240" s="1"/>
      <c r="C240" s="1"/>
      <c r="D240" s="1"/>
      <c r="E240" s="1"/>
      <c r="F240" s="1"/>
      <c r="G240" s="1"/>
      <c r="I240" s="1"/>
      <c r="J240" s="3"/>
      <c r="K240" s="3"/>
      <c r="L240" s="3"/>
      <c r="M240" s="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row>
    <row r="241" spans="1:50">
      <c r="A241" s="1"/>
      <c r="B241" s="1"/>
      <c r="C241" s="1"/>
      <c r="D241" s="1"/>
      <c r="E241" s="1"/>
      <c r="F241" s="1"/>
      <c r="G241" s="1"/>
      <c r="I241" s="1"/>
      <c r="J241" s="3"/>
      <c r="K241" s="3"/>
      <c r="L241" s="3"/>
      <c r="M241" s="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row>
    <row r="242" spans="1:50">
      <c r="A242" s="1"/>
      <c r="B242" s="1"/>
      <c r="C242" s="1"/>
      <c r="D242" s="1"/>
      <c r="E242" s="1"/>
      <c r="F242" s="1"/>
      <c r="G242" s="1"/>
      <c r="I242" s="1"/>
      <c r="J242" s="3"/>
      <c r="K242" s="3"/>
      <c r="L242" s="3"/>
      <c r="M242" s="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row>
    <row r="243" spans="1:50">
      <c r="A243" s="1"/>
      <c r="B243" s="1"/>
      <c r="C243" s="1"/>
      <c r="D243" s="1"/>
      <c r="E243" s="1"/>
      <c r="F243" s="1"/>
      <c r="G243" s="1"/>
      <c r="I243" s="1"/>
      <c r="J243" s="3"/>
      <c r="K243" s="3"/>
      <c r="L243" s="3"/>
      <c r="M243" s="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row>
    <row r="244" spans="1:50">
      <c r="A244" s="1"/>
      <c r="B244" s="1"/>
      <c r="C244" s="1"/>
      <c r="D244" s="1"/>
      <c r="E244" s="1"/>
      <c r="F244" s="1"/>
      <c r="G244" s="1"/>
      <c r="I244" s="1"/>
      <c r="J244" s="3"/>
      <c r="K244" s="3"/>
      <c r="L244" s="3"/>
      <c r="M244" s="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row>
    <row r="245" spans="1:50">
      <c r="A245" s="1"/>
      <c r="B245" s="1"/>
      <c r="C245" s="1"/>
      <c r="D245" s="1"/>
      <c r="E245" s="1"/>
      <c r="F245" s="1"/>
      <c r="G245" s="1"/>
      <c r="I245" s="1"/>
      <c r="J245" s="3"/>
      <c r="K245" s="3"/>
      <c r="L245" s="3"/>
      <c r="M245" s="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row>
    <row r="246" spans="1:50">
      <c r="A246" s="1"/>
      <c r="B246" s="1"/>
      <c r="C246" s="1"/>
      <c r="D246" s="1"/>
      <c r="E246" s="1"/>
      <c r="F246" s="1"/>
      <c r="G246" s="1"/>
      <c r="I246" s="1"/>
      <c r="J246" s="3"/>
      <c r="K246" s="3"/>
      <c r="L246" s="3"/>
      <c r="M246" s="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row>
    <row r="247" spans="1:50">
      <c r="A247" s="1"/>
      <c r="B247" s="1"/>
      <c r="C247" s="1"/>
      <c r="D247" s="1"/>
      <c r="E247" s="1"/>
      <c r="F247" s="1"/>
      <c r="G247" s="1"/>
      <c r="I247" s="1"/>
      <c r="J247" s="3"/>
      <c r="K247" s="3"/>
      <c r="L247" s="3"/>
      <c r="M247" s="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row>
    <row r="248" spans="1:50">
      <c r="A248" s="1"/>
      <c r="B248" s="1"/>
      <c r="C248" s="1"/>
      <c r="D248" s="1"/>
      <c r="E248" s="1"/>
      <c r="F248" s="1"/>
      <c r="G248" s="1"/>
      <c r="I248" s="1"/>
      <c r="J248" s="3"/>
      <c r="K248" s="3"/>
      <c r="L248" s="3"/>
      <c r="M248" s="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row>
    <row r="249" spans="1:50">
      <c r="A249" s="1"/>
      <c r="B249" s="1"/>
      <c r="C249" s="1"/>
      <c r="D249" s="1"/>
      <c r="E249" s="1"/>
      <c r="F249" s="1"/>
      <c r="G249" s="1"/>
      <c r="I249" s="1"/>
      <c r="J249" s="3"/>
      <c r="K249" s="3"/>
      <c r="L249" s="3"/>
      <c r="M249" s="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row>
    <row r="250" spans="1:50">
      <c r="A250" s="1"/>
      <c r="B250" s="1"/>
      <c r="C250" s="1"/>
      <c r="D250" s="1"/>
      <c r="E250" s="1"/>
      <c r="F250" s="1"/>
      <c r="G250" s="1"/>
      <c r="I250" s="1"/>
      <c r="J250" s="3"/>
      <c r="K250" s="3"/>
      <c r="L250" s="3"/>
      <c r="M250" s="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row>
    <row r="251" spans="1:50">
      <c r="A251" s="1"/>
      <c r="B251" s="1"/>
      <c r="C251" s="1"/>
      <c r="D251" s="1"/>
      <c r="E251" s="1"/>
      <c r="F251" s="1"/>
      <c r="G251" s="1"/>
      <c r="I251" s="1"/>
      <c r="J251" s="3"/>
      <c r="K251" s="3"/>
      <c r="L251" s="3"/>
      <c r="M251" s="3"/>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row>
    <row r="252" spans="1:50">
      <c r="A252" s="1"/>
      <c r="B252" s="1"/>
      <c r="C252" s="1"/>
      <c r="D252" s="1"/>
      <c r="E252" s="1"/>
      <c r="F252" s="1"/>
      <c r="G252" s="1"/>
      <c r="I252" s="1"/>
      <c r="J252" s="3"/>
      <c r="K252" s="3"/>
      <c r="L252" s="3"/>
      <c r="M252" s="3"/>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row>
    <row r="253" spans="1:50">
      <c r="A253" s="1"/>
      <c r="B253" s="1"/>
      <c r="C253" s="1"/>
      <c r="D253" s="1"/>
      <c r="E253" s="1"/>
      <c r="F253" s="1"/>
      <c r="G253" s="1"/>
      <c r="I253" s="1"/>
      <c r="J253" s="3"/>
      <c r="K253" s="3"/>
      <c r="L253" s="3"/>
      <c r="M253" s="3"/>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row>
    <row r="254" spans="1:50">
      <c r="A254" s="1"/>
      <c r="B254" s="1"/>
      <c r="C254" s="1"/>
      <c r="D254" s="1"/>
      <c r="E254" s="1"/>
      <c r="F254" s="1"/>
      <c r="G254" s="1"/>
      <c r="I254" s="1"/>
      <c r="J254" s="3"/>
      <c r="K254" s="3"/>
      <c r="L254" s="3"/>
      <c r="M254" s="3"/>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row>
    <row r="255" spans="1:50">
      <c r="A255" s="1"/>
      <c r="B255" s="1"/>
      <c r="C255" s="1"/>
      <c r="D255" s="1"/>
      <c r="E255" s="1"/>
      <c r="F255" s="1"/>
      <c r="G255" s="1"/>
      <c r="I255" s="1"/>
      <c r="J255" s="3"/>
      <c r="K255" s="3"/>
      <c r="L255" s="3"/>
      <c r="M255" s="3"/>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row>
    <row r="256" spans="1:50">
      <c r="A256" s="1"/>
      <c r="B256" s="1"/>
      <c r="C256" s="1"/>
      <c r="D256" s="1"/>
      <c r="E256" s="1"/>
      <c r="F256" s="1"/>
      <c r="G256" s="1"/>
      <c r="I256" s="1"/>
      <c r="J256" s="3"/>
      <c r="K256" s="3"/>
      <c r="L256" s="3"/>
      <c r="M256" s="3"/>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row>
    <row r="257" spans="1:50">
      <c r="A257" s="1"/>
      <c r="B257" s="1"/>
      <c r="C257" s="1"/>
      <c r="D257" s="1"/>
      <c r="E257" s="1"/>
      <c r="F257" s="1"/>
      <c r="G257" s="1"/>
      <c r="I257" s="1"/>
      <c r="J257" s="3"/>
      <c r="K257" s="3"/>
      <c r="L257" s="3"/>
      <c r="M257" s="3"/>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row>
    <row r="258" spans="1:50">
      <c r="A258" s="1"/>
      <c r="B258" s="1"/>
      <c r="C258" s="1"/>
      <c r="D258" s="1"/>
      <c r="E258" s="1"/>
      <c r="F258" s="1"/>
      <c r="G258" s="1"/>
      <c r="I258" s="1"/>
      <c r="J258" s="3"/>
      <c r="K258" s="3"/>
      <c r="L258" s="3"/>
      <c r="M258" s="3"/>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row>
    <row r="259" spans="1:50">
      <c r="A259" s="1"/>
      <c r="B259" s="1"/>
      <c r="C259" s="1"/>
      <c r="D259" s="1"/>
      <c r="E259" s="1"/>
      <c r="F259" s="1"/>
      <c r="G259" s="1"/>
      <c r="I259" s="1"/>
      <c r="J259" s="3"/>
      <c r="K259" s="3"/>
      <c r="L259" s="3"/>
      <c r="M259" s="3"/>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row>
    <row r="260" spans="1:50">
      <c r="A260" s="1"/>
      <c r="B260" s="1"/>
      <c r="C260" s="1"/>
      <c r="D260" s="1"/>
      <c r="E260" s="1"/>
      <c r="F260" s="1"/>
      <c r="G260" s="1"/>
      <c r="I260" s="1"/>
      <c r="J260" s="3"/>
      <c r="K260" s="3"/>
      <c r="L260" s="3"/>
      <c r="M260" s="3"/>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row>
    <row r="261" spans="1:50">
      <c r="A261" s="1"/>
      <c r="B261" s="1"/>
      <c r="C261" s="1"/>
      <c r="D261" s="1"/>
      <c r="E261" s="1"/>
      <c r="F261" s="1"/>
      <c r="G261" s="1"/>
      <c r="I261" s="1"/>
      <c r="J261" s="3"/>
      <c r="K261" s="3"/>
      <c r="L261" s="3"/>
      <c r="M261" s="3"/>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row>
    <row r="262" spans="1:50">
      <c r="A262" s="1"/>
      <c r="B262" s="1"/>
      <c r="C262" s="1"/>
      <c r="D262" s="1"/>
      <c r="E262" s="1"/>
      <c r="F262" s="1"/>
      <c r="G262" s="1"/>
      <c r="I262" s="1"/>
      <c r="J262" s="3"/>
      <c r="K262" s="3"/>
      <c r="L262" s="3"/>
      <c r="M262" s="3"/>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row>
    <row r="263" spans="1:50">
      <c r="A263" s="1"/>
      <c r="B263" s="1"/>
      <c r="C263" s="1"/>
      <c r="D263" s="1"/>
      <c r="E263" s="1"/>
      <c r="F263" s="1"/>
      <c r="G263" s="1"/>
      <c r="I263" s="1"/>
      <c r="J263" s="3"/>
      <c r="K263" s="3"/>
      <c r="L263" s="3"/>
      <c r="M263" s="3"/>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row>
    <row r="264" spans="1:50">
      <c r="A264" s="1"/>
      <c r="B264" s="1"/>
      <c r="C264" s="1"/>
      <c r="D264" s="1"/>
      <c r="E264" s="1"/>
      <c r="F264" s="1"/>
      <c r="G264" s="1"/>
      <c r="I264" s="1"/>
      <c r="J264" s="3"/>
      <c r="K264" s="3"/>
      <c r="L264" s="3"/>
      <c r="M264" s="3"/>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row>
    <row r="265" spans="1:50">
      <c r="A265" s="1"/>
      <c r="B265" s="1"/>
      <c r="C265" s="1"/>
      <c r="D265" s="1"/>
      <c r="E265" s="1"/>
      <c r="F265" s="1"/>
      <c r="G265" s="1"/>
      <c r="I265" s="1"/>
      <c r="J265" s="3"/>
      <c r="K265" s="3"/>
      <c r="L265" s="3"/>
      <c r="M265" s="3"/>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row>
    <row r="266" spans="1:50">
      <c r="A266" s="1"/>
      <c r="B266" s="1"/>
      <c r="C266" s="1"/>
      <c r="D266" s="1"/>
      <c r="E266" s="1"/>
      <c r="F266" s="1"/>
      <c r="G266" s="1"/>
      <c r="I266" s="1"/>
      <c r="J266" s="3"/>
      <c r="K266" s="3"/>
      <c r="L266" s="3"/>
      <c r="M266" s="3"/>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row>
    <row r="267" spans="1:50">
      <c r="A267" s="1"/>
      <c r="B267" s="1"/>
      <c r="C267" s="1"/>
      <c r="D267" s="1"/>
      <c r="E267" s="1"/>
      <c r="F267" s="1"/>
      <c r="G267" s="1"/>
      <c r="I267" s="1"/>
      <c r="J267" s="3"/>
      <c r="K267" s="3"/>
      <c r="L267" s="3"/>
      <c r="M267" s="3"/>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row>
    <row r="268" spans="1:50">
      <c r="A268" s="1"/>
      <c r="B268" s="1"/>
      <c r="C268" s="1"/>
      <c r="D268" s="1"/>
      <c r="E268" s="1"/>
      <c r="F268" s="1"/>
      <c r="G268" s="1"/>
      <c r="I268" s="1"/>
      <c r="J268" s="3"/>
      <c r="K268" s="3"/>
      <c r="L268" s="3"/>
      <c r="M268" s="3"/>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row>
    <row r="269" spans="1:50">
      <c r="A269" s="1"/>
      <c r="B269" s="1"/>
      <c r="C269" s="1"/>
      <c r="D269" s="1"/>
      <c r="E269" s="1"/>
      <c r="F269" s="1"/>
      <c r="G269" s="1"/>
      <c r="I269" s="1"/>
      <c r="J269" s="3"/>
      <c r="K269" s="3"/>
      <c r="L269" s="3"/>
      <c r="M269" s="3"/>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row>
    <row r="270" spans="1:50">
      <c r="A270" s="1"/>
      <c r="B270" s="1"/>
      <c r="C270" s="1"/>
      <c r="D270" s="1"/>
      <c r="E270" s="1"/>
      <c r="F270" s="1"/>
      <c r="G270" s="1"/>
      <c r="I270" s="1"/>
      <c r="J270" s="3"/>
      <c r="K270" s="3"/>
      <c r="L270" s="3"/>
      <c r="M270" s="3"/>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row>
    <row r="271" spans="1:50">
      <c r="A271" s="1"/>
      <c r="B271" s="1"/>
      <c r="C271" s="1"/>
      <c r="D271" s="1"/>
      <c r="E271" s="1"/>
      <c r="F271" s="1"/>
      <c r="G271" s="1"/>
      <c r="I271" s="1"/>
      <c r="J271" s="3"/>
      <c r="K271" s="3"/>
      <c r="L271" s="3"/>
      <c r="M271" s="3"/>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row>
    <row r="272" spans="1:50">
      <c r="A272" s="1"/>
      <c r="B272" s="1"/>
      <c r="C272" s="1"/>
      <c r="D272" s="1"/>
      <c r="E272" s="1"/>
      <c r="F272" s="1"/>
      <c r="G272" s="1"/>
      <c r="I272" s="1"/>
      <c r="J272" s="3"/>
      <c r="K272" s="3"/>
      <c r="L272" s="3"/>
      <c r="M272" s="3"/>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row>
    <row r="273" spans="1:50">
      <c r="A273" s="1"/>
      <c r="B273" s="1"/>
      <c r="C273" s="1"/>
      <c r="D273" s="1"/>
      <c r="E273" s="1"/>
      <c r="F273" s="1"/>
      <c r="G273" s="1"/>
      <c r="I273" s="1"/>
      <c r="J273" s="3"/>
      <c r="K273" s="3"/>
      <c r="L273" s="3"/>
      <c r="M273" s="3"/>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row>
    <row r="274" spans="1:50">
      <c r="A274" s="1"/>
      <c r="B274" s="1"/>
      <c r="C274" s="1"/>
      <c r="D274" s="1"/>
      <c r="E274" s="1"/>
      <c r="F274" s="1"/>
      <c r="G274" s="1"/>
      <c r="I274" s="1"/>
      <c r="J274" s="3"/>
      <c r="K274" s="3"/>
      <c r="L274" s="3"/>
      <c r="M274" s="3"/>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row>
    <row r="275" spans="1:50">
      <c r="A275" s="1"/>
      <c r="B275" s="1"/>
      <c r="C275" s="1"/>
      <c r="D275" s="1"/>
      <c r="E275" s="1"/>
      <c r="F275" s="1"/>
      <c r="G275" s="1"/>
      <c r="I275" s="1"/>
      <c r="J275" s="3"/>
      <c r="K275" s="3"/>
      <c r="L275" s="3"/>
      <c r="M275" s="3"/>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row>
    <row r="276" spans="1:50">
      <c r="A276" s="1"/>
      <c r="B276" s="1"/>
      <c r="C276" s="1"/>
      <c r="D276" s="1"/>
      <c r="E276" s="1"/>
      <c r="F276" s="1"/>
      <c r="G276" s="1"/>
      <c r="I276" s="1"/>
      <c r="J276" s="3"/>
      <c r="K276" s="3"/>
      <c r="L276" s="3"/>
      <c r="M276" s="3"/>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row>
    <row r="277" spans="1:50">
      <c r="A277" s="1"/>
      <c r="B277" s="1"/>
      <c r="C277" s="1"/>
      <c r="D277" s="1"/>
      <c r="E277" s="1"/>
      <c r="F277" s="1"/>
      <c r="G277" s="1"/>
      <c r="I277" s="1"/>
      <c r="J277" s="3"/>
      <c r="K277" s="3"/>
      <c r="L277" s="3"/>
      <c r="M277" s="3"/>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row>
    <row r="278" spans="1:50">
      <c r="A278" s="1"/>
      <c r="B278" s="1"/>
      <c r="C278" s="1"/>
      <c r="D278" s="1"/>
      <c r="E278" s="1"/>
      <c r="F278" s="1"/>
      <c r="G278" s="1"/>
      <c r="I278" s="1"/>
      <c r="J278" s="3"/>
      <c r="K278" s="3"/>
      <c r="L278" s="3"/>
      <c r="M278" s="3"/>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row>
    <row r="279" spans="1:50">
      <c r="A279" s="1"/>
      <c r="B279" s="1"/>
      <c r="C279" s="1"/>
      <c r="D279" s="1"/>
      <c r="E279" s="1"/>
      <c r="F279" s="1"/>
      <c r="G279" s="1"/>
      <c r="I279" s="1"/>
      <c r="J279" s="3"/>
      <c r="K279" s="3"/>
      <c r="L279" s="3"/>
      <c r="M279" s="3"/>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row>
    <row r="280" spans="1:50">
      <c r="A280" s="1"/>
      <c r="B280" s="1"/>
      <c r="C280" s="1"/>
      <c r="D280" s="1"/>
      <c r="E280" s="1"/>
      <c r="F280" s="1"/>
      <c r="G280" s="1"/>
      <c r="I280" s="1"/>
      <c r="J280" s="3"/>
      <c r="K280" s="3"/>
      <c r="L280" s="3"/>
      <c r="M280" s="3"/>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row>
    <row r="281" spans="1:50">
      <c r="A281" s="1"/>
      <c r="B281" s="1"/>
      <c r="C281" s="1"/>
      <c r="D281" s="1"/>
      <c r="E281" s="1"/>
      <c r="F281" s="1"/>
      <c r="G281" s="1"/>
      <c r="I281" s="1"/>
      <c r="J281" s="3"/>
      <c r="K281" s="3"/>
      <c r="L281" s="3"/>
      <c r="M281" s="3"/>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row>
    <row r="282" spans="1:50">
      <c r="A282" s="1"/>
      <c r="B282" s="1"/>
      <c r="C282" s="1"/>
      <c r="D282" s="1"/>
      <c r="E282" s="1"/>
      <c r="F282" s="1"/>
      <c r="G282" s="1"/>
      <c r="I282" s="1"/>
      <c r="J282" s="3"/>
      <c r="K282" s="3"/>
      <c r="L282" s="3"/>
      <c r="M282" s="3"/>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row>
    <row r="283" spans="1:50">
      <c r="A283" s="1"/>
      <c r="B283" s="1"/>
      <c r="C283" s="1"/>
      <c r="D283" s="1"/>
      <c r="E283" s="1"/>
      <c r="F283" s="1"/>
      <c r="G283" s="1"/>
      <c r="I283" s="1"/>
      <c r="J283" s="3"/>
      <c r="K283" s="3"/>
      <c r="L283" s="3"/>
      <c r="M283" s="3"/>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row>
    <row r="284" spans="1:50">
      <c r="A284" s="1"/>
      <c r="B284" s="1"/>
      <c r="C284" s="1"/>
      <c r="D284" s="1"/>
      <c r="E284" s="1"/>
      <c r="F284" s="1"/>
      <c r="G284" s="1"/>
      <c r="I284" s="1"/>
      <c r="J284" s="3"/>
      <c r="K284" s="3"/>
      <c r="L284" s="3"/>
      <c r="M284" s="3"/>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row>
    <row r="285" spans="1:50">
      <c r="A285" s="1"/>
      <c r="B285" s="1"/>
      <c r="C285" s="1"/>
      <c r="D285" s="1"/>
      <c r="E285" s="1"/>
      <c r="F285" s="1"/>
      <c r="G285" s="1"/>
      <c r="I285" s="1"/>
      <c r="J285" s="3"/>
      <c r="K285" s="3"/>
      <c r="L285" s="3"/>
      <c r="M285" s="3"/>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row>
    <row r="286" spans="1:50">
      <c r="A286" s="1"/>
      <c r="B286" s="1"/>
      <c r="C286" s="1"/>
      <c r="D286" s="1"/>
      <c r="E286" s="1"/>
      <c r="F286" s="1"/>
      <c r="G286" s="1"/>
      <c r="I286" s="1"/>
      <c r="J286" s="3"/>
      <c r="K286" s="3"/>
      <c r="L286" s="3"/>
      <c r="M286" s="3"/>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row>
    <row r="287" spans="1:50">
      <c r="A287" s="1"/>
      <c r="B287" s="1"/>
      <c r="C287" s="1"/>
      <c r="D287" s="1"/>
      <c r="E287" s="1"/>
      <c r="F287" s="1"/>
      <c r="G287" s="1"/>
      <c r="I287" s="1"/>
      <c r="J287" s="3"/>
      <c r="K287" s="3"/>
      <c r="L287" s="3"/>
      <c r="M287" s="3"/>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row>
    <row r="288" spans="1:50">
      <c r="A288" s="1"/>
      <c r="B288" s="1"/>
      <c r="C288" s="1"/>
      <c r="D288" s="1"/>
      <c r="E288" s="1"/>
      <c r="F288" s="1"/>
      <c r="G288" s="1"/>
      <c r="I288" s="1"/>
      <c r="J288" s="3"/>
      <c r="K288" s="3"/>
      <c r="L288" s="3"/>
      <c r="M288" s="3"/>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row>
    <row r="289" spans="1:50">
      <c r="A289" s="1"/>
      <c r="B289" s="1"/>
      <c r="C289" s="1"/>
      <c r="D289" s="1"/>
      <c r="E289" s="1"/>
      <c r="F289" s="1"/>
      <c r="G289" s="1"/>
      <c r="I289" s="1"/>
      <c r="J289" s="3"/>
      <c r="K289" s="3"/>
      <c r="L289" s="3"/>
      <c r="M289" s="3"/>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row>
    <row r="290" spans="1:50">
      <c r="A290" s="1"/>
      <c r="B290" s="1"/>
      <c r="C290" s="1"/>
      <c r="D290" s="1"/>
      <c r="E290" s="1"/>
      <c r="F290" s="1"/>
      <c r="G290" s="1"/>
      <c r="I290" s="1"/>
      <c r="J290" s="3"/>
      <c r="K290" s="3"/>
      <c r="L290" s="3"/>
      <c r="M290" s="3"/>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row>
    <row r="291" spans="1:50">
      <c r="A291" s="1"/>
      <c r="B291" s="1"/>
      <c r="C291" s="1"/>
      <c r="D291" s="1"/>
      <c r="E291" s="1"/>
      <c r="F291" s="1"/>
      <c r="G291" s="1"/>
      <c r="I291" s="1"/>
      <c r="J291" s="3"/>
      <c r="K291" s="3"/>
      <c r="L291" s="3"/>
      <c r="M291" s="3"/>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row>
    <row r="292" spans="1:50">
      <c r="A292" s="1"/>
      <c r="B292" s="1"/>
      <c r="C292" s="1"/>
      <c r="D292" s="1"/>
      <c r="E292" s="1"/>
      <c r="F292" s="1"/>
      <c r="G292" s="1"/>
      <c r="I292" s="1"/>
      <c r="J292" s="3"/>
      <c r="K292" s="3"/>
      <c r="L292" s="3"/>
      <c r="M292" s="3"/>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row>
    <row r="293" spans="1:50">
      <c r="A293" s="1"/>
      <c r="B293" s="1"/>
      <c r="C293" s="1"/>
      <c r="D293" s="1"/>
      <c r="E293" s="1"/>
      <c r="F293" s="1"/>
      <c r="G293" s="1"/>
      <c r="I293" s="1"/>
      <c r="J293" s="3"/>
      <c r="K293" s="3"/>
      <c r="L293" s="3"/>
      <c r="M293" s="3"/>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row>
    <row r="294" spans="1:50">
      <c r="A294" s="1"/>
      <c r="B294" s="1"/>
      <c r="C294" s="1"/>
      <c r="D294" s="1"/>
      <c r="E294" s="1"/>
      <c r="F294" s="1"/>
      <c r="G294" s="1"/>
      <c r="I294" s="1"/>
      <c r="J294" s="3"/>
      <c r="K294" s="3"/>
      <c r="L294" s="3"/>
      <c r="M294" s="3"/>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row>
    <row r="295" spans="1:50">
      <c r="A295" s="1"/>
      <c r="B295" s="1"/>
      <c r="C295" s="1"/>
      <c r="D295" s="1"/>
      <c r="E295" s="1"/>
      <c r="F295" s="1"/>
      <c r="G295" s="1"/>
      <c r="I295" s="1"/>
      <c r="J295" s="3"/>
      <c r="K295" s="3"/>
      <c r="L295" s="3"/>
      <c r="M295" s="3"/>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row>
    <row r="296" spans="1:50">
      <c r="A296" s="1"/>
      <c r="B296" s="1"/>
      <c r="C296" s="1"/>
      <c r="D296" s="1"/>
      <c r="E296" s="1"/>
      <c r="F296" s="1"/>
      <c r="G296" s="1"/>
      <c r="I296" s="1"/>
      <c r="J296" s="3"/>
      <c r="K296" s="3"/>
      <c r="L296" s="3"/>
      <c r="M296" s="3"/>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row>
    <row r="297" spans="1:50">
      <c r="A297" s="1"/>
      <c r="B297" s="1"/>
      <c r="C297" s="1"/>
      <c r="D297" s="1"/>
      <c r="E297" s="1"/>
      <c r="F297" s="1"/>
      <c r="G297" s="1"/>
      <c r="I297" s="1"/>
      <c r="J297" s="3"/>
      <c r="K297" s="3"/>
      <c r="L297" s="3"/>
      <c r="M297" s="3"/>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row>
    <row r="298" spans="1:50">
      <c r="A298" s="1"/>
      <c r="B298" s="1"/>
      <c r="C298" s="1"/>
      <c r="D298" s="1"/>
      <c r="E298" s="1"/>
      <c r="F298" s="1"/>
      <c r="G298" s="1"/>
      <c r="I298" s="1"/>
      <c r="J298" s="3"/>
      <c r="K298" s="3"/>
      <c r="L298" s="3"/>
      <c r="M298" s="3"/>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row>
    <row r="299" spans="1:50">
      <c r="A299" s="1"/>
      <c r="B299" s="1"/>
      <c r="C299" s="1"/>
      <c r="D299" s="1"/>
      <c r="E299" s="1"/>
      <c r="F299" s="1"/>
      <c r="G299" s="1"/>
      <c r="I299" s="1"/>
      <c r="J299" s="3"/>
      <c r="K299" s="3"/>
      <c r="L299" s="3"/>
      <c r="M299" s="3"/>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row>
    <row r="300" spans="1:50">
      <c r="A300" s="1"/>
      <c r="B300" s="1"/>
      <c r="C300" s="1"/>
      <c r="D300" s="1"/>
      <c r="E300" s="1"/>
      <c r="F300" s="1"/>
      <c r="G300" s="1"/>
      <c r="I300" s="1"/>
      <c r="J300" s="3"/>
      <c r="K300" s="3"/>
      <c r="L300" s="3"/>
      <c r="M300" s="3"/>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row>
    <row r="301" spans="1:50">
      <c r="A301" s="1"/>
      <c r="B301" s="1"/>
      <c r="C301" s="1"/>
      <c r="D301" s="1"/>
      <c r="E301" s="1"/>
      <c r="F301" s="1"/>
      <c r="G301" s="1"/>
      <c r="I301" s="1"/>
      <c r="J301" s="3"/>
      <c r="K301" s="3"/>
      <c r="L301" s="3"/>
      <c r="M301" s="3"/>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row>
    <row r="302" spans="1:50">
      <c r="A302" s="1"/>
      <c r="B302" s="1"/>
      <c r="C302" s="1"/>
      <c r="D302" s="1"/>
      <c r="E302" s="1"/>
      <c r="F302" s="1"/>
      <c r="G302" s="1"/>
      <c r="I302" s="1"/>
      <c r="J302" s="3"/>
      <c r="K302" s="3"/>
      <c r="L302" s="3"/>
      <c r="M302" s="3"/>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row>
    <row r="303" spans="1:50">
      <c r="A303" s="1"/>
      <c r="B303" s="1"/>
      <c r="C303" s="1"/>
      <c r="D303" s="1"/>
      <c r="E303" s="1"/>
      <c r="F303" s="1"/>
      <c r="G303" s="1"/>
      <c r="I303" s="1"/>
      <c r="J303" s="3"/>
      <c r="K303" s="3"/>
      <c r="L303" s="3"/>
      <c r="M303" s="3"/>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row>
    <row r="304" spans="1:50">
      <c r="A304" s="1"/>
      <c r="B304" s="1"/>
      <c r="C304" s="1"/>
      <c r="D304" s="1"/>
      <c r="E304" s="1"/>
      <c r="F304" s="1"/>
      <c r="G304" s="1"/>
      <c r="I304" s="1"/>
      <c r="J304" s="3"/>
      <c r="K304" s="3"/>
      <c r="L304" s="3"/>
      <c r="M304" s="3"/>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row>
    <row r="305" spans="1:50">
      <c r="A305" s="1"/>
      <c r="B305" s="1"/>
      <c r="C305" s="1"/>
      <c r="D305" s="1"/>
      <c r="E305" s="1"/>
      <c r="F305" s="1"/>
      <c r="G305" s="1"/>
      <c r="I305" s="1"/>
      <c r="J305" s="3"/>
      <c r="K305" s="3"/>
      <c r="L305" s="3"/>
      <c r="M305" s="3"/>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row>
    <row r="306" spans="1:50">
      <c r="A306" s="1"/>
      <c r="B306" s="1"/>
      <c r="C306" s="1"/>
      <c r="D306" s="1"/>
      <c r="E306" s="1"/>
      <c r="F306" s="1"/>
      <c r="G306" s="1"/>
      <c r="I306" s="1"/>
      <c r="J306" s="3"/>
      <c r="K306" s="3"/>
      <c r="L306" s="3"/>
      <c r="M306" s="3"/>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row>
    <row r="307" spans="1:50">
      <c r="A307" s="1"/>
      <c r="B307" s="1"/>
      <c r="C307" s="1"/>
      <c r="D307" s="1"/>
      <c r="E307" s="1"/>
      <c r="F307" s="1"/>
      <c r="G307" s="1"/>
      <c r="I307" s="1"/>
      <c r="J307" s="3"/>
      <c r="K307" s="3"/>
      <c r="L307" s="3"/>
      <c r="M307" s="3"/>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row>
    <row r="308" spans="1:50">
      <c r="A308" s="1"/>
      <c r="B308" s="1"/>
      <c r="C308" s="1"/>
      <c r="D308" s="1"/>
      <c r="E308" s="1"/>
      <c r="F308" s="1"/>
      <c r="G308" s="1"/>
      <c r="I308" s="1"/>
      <c r="J308" s="3"/>
      <c r="K308" s="3"/>
      <c r="L308" s="3"/>
      <c r="M308" s="3"/>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row>
    <row r="309" spans="1:50">
      <c r="A309" s="1"/>
      <c r="B309" s="1"/>
      <c r="C309" s="1"/>
      <c r="D309" s="1"/>
      <c r="E309" s="1"/>
      <c r="F309" s="1"/>
      <c r="G309" s="1"/>
      <c r="I309" s="1"/>
      <c r="J309" s="3"/>
      <c r="K309" s="3"/>
      <c r="L309" s="3"/>
      <c r="M309" s="3"/>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row>
    <row r="310" spans="1:50">
      <c r="A310" s="1"/>
      <c r="B310" s="1"/>
      <c r="C310" s="1"/>
      <c r="D310" s="1"/>
      <c r="E310" s="1"/>
      <c r="F310" s="1"/>
      <c r="G310" s="1"/>
      <c r="I310" s="1"/>
      <c r="J310" s="3"/>
      <c r="K310" s="3"/>
      <c r="L310" s="3"/>
      <c r="M310" s="3"/>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row>
    <row r="311" spans="1:50">
      <c r="A311" s="1"/>
      <c r="B311" s="1"/>
      <c r="C311" s="1"/>
      <c r="D311" s="1"/>
      <c r="E311" s="1"/>
      <c r="F311" s="1"/>
      <c r="G311" s="1"/>
      <c r="I311" s="1"/>
      <c r="J311" s="3"/>
      <c r="K311" s="3"/>
      <c r="L311" s="3"/>
      <c r="M311" s="3"/>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row>
    <row r="312" spans="1:50">
      <c r="A312" s="1"/>
      <c r="B312" s="1"/>
      <c r="C312" s="1"/>
      <c r="D312" s="1"/>
      <c r="E312" s="1"/>
      <c r="F312" s="1"/>
      <c r="G312" s="1"/>
      <c r="I312" s="1"/>
      <c r="J312" s="3"/>
      <c r="K312" s="3"/>
      <c r="L312" s="3"/>
      <c r="M312" s="3"/>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row>
    <row r="313" spans="1:50">
      <c r="A313" s="1"/>
      <c r="B313" s="1"/>
      <c r="C313" s="1"/>
      <c r="D313" s="1"/>
      <c r="E313" s="1"/>
      <c r="F313" s="1"/>
      <c r="G313" s="1"/>
      <c r="I313" s="1"/>
      <c r="J313" s="3"/>
      <c r="K313" s="3"/>
      <c r="L313" s="3"/>
      <c r="M313" s="3"/>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row>
    <row r="314" spans="1:50">
      <c r="A314" s="1"/>
      <c r="B314" s="1"/>
      <c r="C314" s="1"/>
      <c r="D314" s="1"/>
      <c r="E314" s="1"/>
      <c r="F314" s="1"/>
      <c r="G314" s="1"/>
      <c r="I314" s="1"/>
      <c r="J314" s="3"/>
      <c r="K314" s="3"/>
      <c r="L314" s="3"/>
      <c r="M314" s="3"/>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row>
    <row r="315" spans="1:50">
      <c r="A315" s="1"/>
      <c r="B315" s="1"/>
      <c r="C315" s="1"/>
      <c r="D315" s="1"/>
      <c r="E315" s="1"/>
      <c r="F315" s="1"/>
      <c r="G315" s="1"/>
      <c r="I315" s="1"/>
      <c r="J315" s="3"/>
      <c r="K315" s="3"/>
      <c r="L315" s="3"/>
      <c r="M315" s="3"/>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row>
    <row r="316" spans="1:50">
      <c r="A316" s="1"/>
      <c r="B316" s="1"/>
      <c r="C316" s="1"/>
      <c r="D316" s="1"/>
      <c r="E316" s="1"/>
      <c r="F316" s="1"/>
      <c r="G316" s="1"/>
      <c r="I316" s="1"/>
      <c r="J316" s="3"/>
      <c r="K316" s="3"/>
      <c r="L316" s="3"/>
      <c r="M316" s="3"/>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row>
    <row r="317" spans="1:50">
      <c r="A317" s="1"/>
      <c r="B317" s="1"/>
      <c r="C317" s="1"/>
      <c r="D317" s="1"/>
      <c r="E317" s="1"/>
      <c r="F317" s="1"/>
      <c r="G317" s="1"/>
      <c r="I317" s="1"/>
      <c r="J317" s="3"/>
      <c r="K317" s="3"/>
      <c r="L317" s="3"/>
      <c r="M317" s="3"/>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row>
    <row r="318" spans="1:50">
      <c r="A318" s="1"/>
      <c r="B318" s="1"/>
      <c r="C318" s="1"/>
      <c r="D318" s="1"/>
      <c r="E318" s="1"/>
      <c r="F318" s="1"/>
      <c r="G318" s="1"/>
      <c r="I318" s="1"/>
      <c r="J318" s="3"/>
      <c r="K318" s="3"/>
      <c r="L318" s="3"/>
      <c r="M318" s="3"/>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row>
    <row r="319" spans="1:50">
      <c r="A319" s="1"/>
      <c r="B319" s="1"/>
      <c r="C319" s="1"/>
      <c r="D319" s="1"/>
      <c r="E319" s="1"/>
      <c r="F319" s="1"/>
      <c r="G319" s="1"/>
      <c r="I319" s="1"/>
      <c r="J319" s="3"/>
      <c r="K319" s="3"/>
      <c r="L319" s="3"/>
      <c r="M319" s="3"/>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row>
    <row r="320" spans="1:50">
      <c r="A320" s="1"/>
      <c r="B320" s="1"/>
      <c r="C320" s="1"/>
      <c r="D320" s="1"/>
      <c r="E320" s="1"/>
      <c r="F320" s="1"/>
      <c r="G320" s="1"/>
      <c r="I320" s="1"/>
      <c r="J320" s="3"/>
      <c r="K320" s="3"/>
      <c r="L320" s="3"/>
      <c r="M320" s="3"/>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row>
    <row r="321" spans="1:50">
      <c r="A321" s="1"/>
      <c r="B321" s="1"/>
      <c r="C321" s="1"/>
      <c r="D321" s="1"/>
      <c r="E321" s="1"/>
      <c r="F321" s="1"/>
      <c r="G321" s="1"/>
      <c r="I321" s="1"/>
      <c r="J321" s="3"/>
      <c r="K321" s="3"/>
      <c r="L321" s="3"/>
      <c r="M321" s="3"/>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row>
    <row r="322" spans="1:50">
      <c r="A322" s="1"/>
      <c r="B322" s="1"/>
      <c r="C322" s="1"/>
      <c r="D322" s="1"/>
      <c r="E322" s="1"/>
      <c r="F322" s="1"/>
      <c r="G322" s="1"/>
      <c r="I322" s="1"/>
      <c r="J322" s="3"/>
      <c r="K322" s="3"/>
      <c r="L322" s="3"/>
      <c r="M322" s="3"/>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row>
    <row r="323" spans="1:50">
      <c r="A323" s="1"/>
      <c r="B323" s="1"/>
      <c r="C323" s="1"/>
      <c r="D323" s="1"/>
      <c r="E323" s="1"/>
      <c r="F323" s="1"/>
      <c r="G323" s="1"/>
      <c r="I323" s="1"/>
      <c r="J323" s="3"/>
      <c r="K323" s="3"/>
      <c r="L323" s="3"/>
      <c r="M323" s="3"/>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row>
    <row r="324" spans="1:50">
      <c r="A324" s="1"/>
      <c r="B324" s="1"/>
      <c r="C324" s="1"/>
      <c r="D324" s="1"/>
      <c r="E324" s="1"/>
      <c r="F324" s="1"/>
      <c r="G324" s="1"/>
      <c r="I324" s="1"/>
      <c r="J324" s="3"/>
      <c r="K324" s="3"/>
      <c r="L324" s="3"/>
      <c r="M324" s="3"/>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row>
    <row r="325" spans="1:50">
      <c r="A325" s="1"/>
      <c r="B325" s="1"/>
      <c r="C325" s="1"/>
      <c r="D325" s="1"/>
      <c r="E325" s="1"/>
      <c r="F325" s="1"/>
      <c r="G325" s="1"/>
      <c r="I325" s="1"/>
      <c r="J325" s="3"/>
      <c r="K325" s="3"/>
      <c r="L325" s="3"/>
      <c r="M325" s="3"/>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row>
    <row r="326" spans="1:50">
      <c r="A326" s="1"/>
      <c r="B326" s="1"/>
      <c r="C326" s="1"/>
      <c r="D326" s="1"/>
      <c r="E326" s="1"/>
      <c r="F326" s="1"/>
      <c r="G326" s="1"/>
      <c r="I326" s="1"/>
      <c r="J326" s="3"/>
      <c r="K326" s="3"/>
      <c r="L326" s="3"/>
      <c r="M326" s="3"/>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row>
    <row r="327" spans="1:50">
      <c r="A327" s="1"/>
      <c r="B327" s="1"/>
      <c r="C327" s="1"/>
      <c r="D327" s="1"/>
      <c r="E327" s="1"/>
      <c r="F327" s="1"/>
      <c r="G327" s="1"/>
      <c r="I327" s="1"/>
      <c r="J327" s="3"/>
      <c r="K327" s="3"/>
      <c r="L327" s="3"/>
      <c r="M327" s="3"/>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row>
    <row r="328" spans="1:50">
      <c r="A328" s="1"/>
      <c r="B328" s="1"/>
      <c r="C328" s="1"/>
      <c r="D328" s="1"/>
      <c r="E328" s="1"/>
      <c r="F328" s="1"/>
      <c r="G328" s="1"/>
      <c r="I328" s="1"/>
      <c r="J328" s="3"/>
      <c r="K328" s="3"/>
      <c r="L328" s="3"/>
      <c r="M328" s="3"/>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row>
    <row r="329" spans="1:50">
      <c r="A329" s="1"/>
      <c r="B329" s="1"/>
      <c r="C329" s="1"/>
      <c r="D329" s="1"/>
      <c r="E329" s="1"/>
      <c r="F329" s="1"/>
      <c r="G329" s="1"/>
      <c r="I329" s="1"/>
      <c r="J329" s="3"/>
      <c r="K329" s="3"/>
      <c r="L329" s="3"/>
      <c r="M329" s="3"/>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row>
    <row r="330" spans="1:50">
      <c r="A330" s="1"/>
      <c r="B330" s="1"/>
      <c r="C330" s="1"/>
      <c r="D330" s="1"/>
      <c r="E330" s="1"/>
      <c r="F330" s="1"/>
      <c r="G330" s="1"/>
      <c r="I330" s="1"/>
      <c r="J330" s="3"/>
      <c r="K330" s="3"/>
      <c r="L330" s="3"/>
      <c r="M330" s="3"/>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row>
    <row r="331" spans="1:50">
      <c r="A331" s="1"/>
      <c r="B331" s="1"/>
      <c r="C331" s="1"/>
      <c r="D331" s="1"/>
      <c r="E331" s="1"/>
      <c r="F331" s="1"/>
      <c r="G331" s="1"/>
      <c r="I331" s="1"/>
      <c r="J331" s="3"/>
      <c r="K331" s="3"/>
      <c r="L331" s="3"/>
      <c r="M331" s="3"/>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row>
    <row r="332" spans="1:50">
      <c r="A332" s="1"/>
      <c r="B332" s="1"/>
      <c r="C332" s="1"/>
      <c r="D332" s="1"/>
      <c r="E332" s="1"/>
      <c r="F332" s="1"/>
      <c r="G332" s="1"/>
      <c r="I332" s="1"/>
      <c r="J332" s="3"/>
      <c r="K332" s="3"/>
      <c r="L332" s="3"/>
      <c r="M332" s="3"/>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row>
    <row r="333" spans="1:50">
      <c r="A333" s="1"/>
      <c r="B333" s="1"/>
      <c r="C333" s="1"/>
      <c r="D333" s="1"/>
      <c r="E333" s="1"/>
      <c r="F333" s="1"/>
      <c r="G333" s="1"/>
      <c r="I333" s="1"/>
      <c r="J333" s="3"/>
      <c r="K333" s="3"/>
      <c r="L333" s="3"/>
      <c r="M333" s="3"/>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row>
    <row r="334" spans="1:50">
      <c r="A334" s="1"/>
      <c r="B334" s="1"/>
      <c r="C334" s="1"/>
      <c r="D334" s="1"/>
      <c r="E334" s="1"/>
      <c r="F334" s="1"/>
      <c r="G334" s="1"/>
      <c r="I334" s="1"/>
      <c r="J334" s="3"/>
      <c r="K334" s="3"/>
      <c r="L334" s="3"/>
      <c r="M334" s="3"/>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row>
    <row r="335" spans="1:50">
      <c r="A335" s="1"/>
      <c r="B335" s="1"/>
      <c r="C335" s="1"/>
      <c r="D335" s="1"/>
      <c r="E335" s="1"/>
      <c r="F335" s="1"/>
      <c r="G335" s="1"/>
      <c r="I335" s="1"/>
      <c r="J335" s="3"/>
      <c r="K335" s="3"/>
      <c r="L335" s="3"/>
      <c r="M335" s="3"/>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row>
    <row r="336" spans="1:50">
      <c r="A336" s="1"/>
      <c r="B336" s="1"/>
      <c r="C336" s="1"/>
      <c r="D336" s="1"/>
      <c r="E336" s="1"/>
      <c r="F336" s="1"/>
      <c r="G336" s="1"/>
      <c r="I336" s="1"/>
      <c r="J336" s="3"/>
      <c r="K336" s="3"/>
      <c r="L336" s="3"/>
      <c r="M336" s="3"/>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row>
    <row r="337" spans="1:50">
      <c r="A337" s="1"/>
      <c r="B337" s="1"/>
      <c r="C337" s="1"/>
      <c r="D337" s="1"/>
      <c r="E337" s="1"/>
      <c r="F337" s="1"/>
      <c r="G337" s="1"/>
      <c r="I337" s="1"/>
      <c r="J337" s="3"/>
      <c r="K337" s="3"/>
      <c r="L337" s="3"/>
      <c r="M337" s="3"/>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row>
    <row r="338" spans="1:50">
      <c r="A338" s="1"/>
      <c r="B338" s="1"/>
      <c r="C338" s="1"/>
      <c r="D338" s="1"/>
      <c r="E338" s="1"/>
      <c r="F338" s="1"/>
      <c r="G338" s="1"/>
      <c r="I338" s="1"/>
      <c r="J338" s="3"/>
      <c r="K338" s="3"/>
      <c r="L338" s="3"/>
      <c r="M338" s="3"/>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row>
    <row r="339" spans="1:50">
      <c r="A339" s="1"/>
      <c r="B339" s="1"/>
      <c r="C339" s="1"/>
      <c r="D339" s="1"/>
      <c r="E339" s="1"/>
      <c r="F339" s="1"/>
      <c r="G339" s="1"/>
      <c r="I339" s="1"/>
      <c r="J339" s="3"/>
      <c r="K339" s="3"/>
      <c r="L339" s="3"/>
      <c r="M339" s="3"/>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row>
    <row r="340" spans="1:50">
      <c r="A340" s="1"/>
      <c r="B340" s="1"/>
      <c r="C340" s="1"/>
      <c r="D340" s="1"/>
      <c r="E340" s="1"/>
      <c r="F340" s="1"/>
      <c r="G340" s="1"/>
      <c r="I340" s="1"/>
      <c r="J340" s="3"/>
      <c r="K340" s="3"/>
      <c r="L340" s="3"/>
      <c r="M340" s="3"/>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row>
    <row r="341" spans="1:50">
      <c r="A341" s="1"/>
      <c r="B341" s="1"/>
      <c r="C341" s="1"/>
      <c r="D341" s="1"/>
      <c r="E341" s="1"/>
      <c r="F341" s="1"/>
      <c r="G341" s="1"/>
      <c r="I341" s="1"/>
      <c r="J341" s="3"/>
      <c r="K341" s="3"/>
      <c r="L341" s="3"/>
      <c r="M341" s="3"/>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row>
    <row r="342" spans="1:50">
      <c r="A342" s="1"/>
      <c r="B342" s="1"/>
      <c r="C342" s="1"/>
      <c r="D342" s="1"/>
      <c r="E342" s="1"/>
      <c r="F342" s="1"/>
      <c r="G342" s="1"/>
      <c r="I342" s="1"/>
      <c r="J342" s="3"/>
      <c r="K342" s="3"/>
      <c r="L342" s="3"/>
      <c r="M342" s="3"/>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row>
    <row r="343" spans="1:50">
      <c r="A343" s="1"/>
      <c r="B343" s="1"/>
      <c r="C343" s="1"/>
      <c r="D343" s="1"/>
      <c r="E343" s="1"/>
      <c r="F343" s="1"/>
      <c r="G343" s="1"/>
      <c r="I343" s="1"/>
      <c r="J343" s="3"/>
      <c r="K343" s="3"/>
      <c r="L343" s="3"/>
      <c r="M343" s="3"/>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row>
    <row r="344" spans="1:50">
      <c r="A344" s="1"/>
      <c r="B344" s="1"/>
      <c r="C344" s="1"/>
      <c r="D344" s="1"/>
      <c r="E344" s="1"/>
      <c r="F344" s="1"/>
      <c r="G344" s="1"/>
      <c r="I344" s="1"/>
      <c r="J344" s="3"/>
      <c r="K344" s="3"/>
      <c r="L344" s="3"/>
      <c r="M344" s="3"/>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row>
    <row r="345" spans="1:50">
      <c r="A345" s="1"/>
      <c r="B345" s="1"/>
      <c r="C345" s="1"/>
      <c r="D345" s="1"/>
      <c r="E345" s="1"/>
      <c r="F345" s="1"/>
      <c r="G345" s="1"/>
      <c r="I345" s="1"/>
      <c r="J345" s="3"/>
      <c r="K345" s="3"/>
      <c r="L345" s="3"/>
      <c r="M345" s="3"/>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row>
    <row r="346" spans="1:50">
      <c r="A346" s="1"/>
      <c r="B346" s="1"/>
      <c r="C346" s="1"/>
      <c r="D346" s="1"/>
      <c r="E346" s="1"/>
      <c r="F346" s="1"/>
      <c r="G346" s="1"/>
      <c r="I346" s="1"/>
      <c r="J346" s="3"/>
      <c r="K346" s="3"/>
      <c r="L346" s="3"/>
      <c r="M346" s="3"/>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row>
    <row r="347" spans="1:50">
      <c r="A347" s="1"/>
      <c r="B347" s="1"/>
      <c r="C347" s="1"/>
      <c r="D347" s="1"/>
      <c r="E347" s="1"/>
      <c r="F347" s="1"/>
      <c r="G347" s="1"/>
      <c r="I347" s="1"/>
      <c r="J347" s="3"/>
      <c r="K347" s="3"/>
      <c r="L347" s="3"/>
      <c r="M347" s="3"/>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row>
    <row r="348" spans="1:50">
      <c r="A348" s="1"/>
      <c r="B348" s="1"/>
      <c r="C348" s="1"/>
      <c r="D348" s="1"/>
      <c r="E348" s="1"/>
      <c r="F348" s="1"/>
      <c r="G348" s="1"/>
      <c r="I348" s="1"/>
      <c r="J348" s="3"/>
      <c r="K348" s="3"/>
      <c r="L348" s="3"/>
      <c r="M348" s="3"/>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row>
    <row r="349" spans="1:50">
      <c r="A349" s="1"/>
      <c r="B349" s="1"/>
      <c r="C349" s="1"/>
      <c r="D349" s="1"/>
      <c r="E349" s="1"/>
      <c r="F349" s="1"/>
      <c r="G349" s="1"/>
      <c r="I349" s="1"/>
      <c r="J349" s="3"/>
      <c r="K349" s="3"/>
      <c r="L349" s="3"/>
      <c r="M349" s="3"/>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row>
    <row r="350" spans="1:50">
      <c r="A350" s="1"/>
      <c r="B350" s="1"/>
      <c r="C350" s="1"/>
      <c r="D350" s="1"/>
      <c r="E350" s="1"/>
      <c r="F350" s="1"/>
      <c r="G350" s="1"/>
      <c r="I350" s="1"/>
      <c r="J350" s="3"/>
      <c r="K350" s="3"/>
      <c r="L350" s="3"/>
      <c r="M350" s="3"/>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row>
    <row r="351" spans="1:50">
      <c r="A351" s="1"/>
      <c r="B351" s="1"/>
      <c r="C351" s="1"/>
      <c r="D351" s="1"/>
      <c r="E351" s="1"/>
      <c r="F351" s="1"/>
      <c r="G351" s="1"/>
      <c r="I351" s="1"/>
      <c r="J351" s="3"/>
      <c r="K351" s="3"/>
      <c r="L351" s="3"/>
      <c r="M351" s="3"/>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row>
    <row r="352" spans="1:50">
      <c r="A352" s="1"/>
      <c r="B352" s="1"/>
      <c r="C352" s="1"/>
      <c r="D352" s="1"/>
      <c r="E352" s="1"/>
      <c r="F352" s="1"/>
      <c r="G352" s="1"/>
      <c r="I352" s="1"/>
      <c r="J352" s="3"/>
      <c r="K352" s="3"/>
      <c r="L352" s="3"/>
      <c r="M352" s="3"/>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row>
    <row r="353" spans="1:50">
      <c r="A353" s="1"/>
      <c r="B353" s="1"/>
      <c r="C353" s="1"/>
      <c r="D353" s="1"/>
      <c r="E353" s="1"/>
      <c r="F353" s="1"/>
      <c r="G353" s="1"/>
      <c r="I353" s="1"/>
      <c r="J353" s="3"/>
      <c r="K353" s="3"/>
      <c r="L353" s="3"/>
      <c r="M353" s="3"/>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row>
    <row r="354" spans="1:50">
      <c r="A354" s="1"/>
      <c r="B354" s="1"/>
      <c r="C354" s="1"/>
      <c r="D354" s="1"/>
      <c r="E354" s="1"/>
      <c r="F354" s="1"/>
      <c r="G354" s="1"/>
      <c r="I354" s="1"/>
      <c r="J354" s="3"/>
      <c r="K354" s="3"/>
      <c r="L354" s="3"/>
      <c r="M354" s="3"/>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row>
    <row r="355" spans="1:50">
      <c r="A355" s="1"/>
      <c r="B355" s="1"/>
      <c r="C355" s="1"/>
      <c r="D355" s="1"/>
      <c r="E355" s="1"/>
      <c r="F355" s="1"/>
      <c r="G355" s="1"/>
      <c r="I355" s="1"/>
      <c r="J355" s="3"/>
      <c r="K355" s="3"/>
      <c r="L355" s="3"/>
      <c r="M355" s="3"/>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row>
    <row r="356" spans="1:50">
      <c r="A356" s="1"/>
      <c r="B356" s="1"/>
      <c r="C356" s="1"/>
      <c r="D356" s="1"/>
      <c r="E356" s="1"/>
      <c r="F356" s="1"/>
      <c r="G356" s="1"/>
      <c r="I356" s="1"/>
      <c r="J356" s="3"/>
      <c r="K356" s="3"/>
      <c r="L356" s="3"/>
      <c r="M356" s="3"/>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row>
    <row r="357" spans="1:50">
      <c r="A357" s="1"/>
      <c r="B357" s="1"/>
      <c r="C357" s="1"/>
      <c r="D357" s="1"/>
      <c r="E357" s="1"/>
      <c r="F357" s="1"/>
      <c r="G357" s="1"/>
      <c r="I357" s="1"/>
      <c r="J357" s="3"/>
      <c r="K357" s="3"/>
      <c r="L357" s="3"/>
      <c r="M357" s="3"/>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row>
    <row r="358" spans="1:50">
      <c r="A358" s="1"/>
      <c r="B358" s="1"/>
      <c r="C358" s="1"/>
      <c r="D358" s="1"/>
      <c r="E358" s="1"/>
      <c r="F358" s="1"/>
      <c r="G358" s="1"/>
      <c r="I358" s="1"/>
      <c r="J358" s="3"/>
      <c r="K358" s="3"/>
      <c r="L358" s="3"/>
      <c r="M358" s="3"/>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row>
    <row r="359" spans="1:50">
      <c r="A359" s="1"/>
      <c r="B359" s="1"/>
      <c r="C359" s="1"/>
      <c r="D359" s="1"/>
      <c r="E359" s="1"/>
      <c r="F359" s="1"/>
      <c r="G359" s="1"/>
      <c r="I359" s="1"/>
      <c r="J359" s="3"/>
      <c r="K359" s="3"/>
      <c r="L359" s="3"/>
      <c r="M359" s="3"/>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row>
    <row r="360" spans="1:50">
      <c r="A360" s="1"/>
      <c r="B360" s="1"/>
      <c r="C360" s="1"/>
      <c r="D360" s="1"/>
      <c r="E360" s="1"/>
      <c r="F360" s="1"/>
      <c r="G360" s="1"/>
      <c r="I360" s="1"/>
      <c r="J360" s="3"/>
      <c r="K360" s="3"/>
      <c r="L360" s="3"/>
      <c r="M360" s="3"/>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row>
    <row r="361" spans="1:50">
      <c r="A361" s="1"/>
      <c r="B361" s="1"/>
      <c r="C361" s="1"/>
      <c r="D361" s="1"/>
      <c r="E361" s="1"/>
      <c r="F361" s="1"/>
      <c r="G361" s="1"/>
      <c r="I361" s="1"/>
      <c r="J361" s="3"/>
      <c r="K361" s="3"/>
      <c r="L361" s="3"/>
      <c r="M361" s="3"/>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row>
    <row r="362" spans="1:50">
      <c r="A362" s="1"/>
      <c r="B362" s="1"/>
      <c r="C362" s="1"/>
      <c r="D362" s="1"/>
      <c r="E362" s="1"/>
      <c r="F362" s="1"/>
      <c r="G362" s="1"/>
      <c r="I362" s="1"/>
      <c r="J362" s="3"/>
      <c r="K362" s="3"/>
      <c r="L362" s="3"/>
      <c r="M362" s="3"/>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row>
    <row r="363" spans="1:50">
      <c r="A363" s="1"/>
      <c r="B363" s="1"/>
      <c r="C363" s="1"/>
      <c r="D363" s="1"/>
      <c r="E363" s="1"/>
      <c r="F363" s="1"/>
      <c r="G363" s="1"/>
      <c r="I363" s="1"/>
      <c r="J363" s="3"/>
      <c r="K363" s="3"/>
      <c r="L363" s="3"/>
      <c r="M363" s="3"/>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row>
    <row r="364" spans="1:50">
      <c r="A364" s="1"/>
      <c r="B364" s="1"/>
      <c r="C364" s="1"/>
      <c r="D364" s="1"/>
      <c r="E364" s="1"/>
      <c r="F364" s="1"/>
      <c r="G364" s="1"/>
      <c r="I364" s="1"/>
      <c r="J364" s="3"/>
      <c r="K364" s="3"/>
      <c r="L364" s="3"/>
      <c r="M364" s="3"/>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row>
    <row r="365" spans="1:50">
      <c r="A365" s="1"/>
      <c r="B365" s="1"/>
      <c r="C365" s="1"/>
      <c r="D365" s="1"/>
      <c r="E365" s="1"/>
      <c r="F365" s="1"/>
      <c r="G365" s="1"/>
      <c r="I365" s="1"/>
      <c r="J365" s="3"/>
      <c r="K365" s="3"/>
      <c r="L365" s="3"/>
      <c r="M365" s="3"/>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row>
    <row r="366" spans="1:50">
      <c r="A366" s="1"/>
      <c r="B366" s="1"/>
      <c r="C366" s="1"/>
      <c r="D366" s="1"/>
      <c r="E366" s="1"/>
      <c r="F366" s="1"/>
      <c r="G366" s="1"/>
      <c r="I366" s="1"/>
      <c r="J366" s="3"/>
      <c r="K366" s="3"/>
      <c r="L366" s="3"/>
      <c r="M366" s="3"/>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row>
    <row r="367" spans="1:50">
      <c r="A367" s="1"/>
      <c r="B367" s="1"/>
      <c r="C367" s="1"/>
      <c r="D367" s="1"/>
      <c r="E367" s="1"/>
      <c r="F367" s="1"/>
      <c r="G367" s="1"/>
      <c r="I367" s="1"/>
      <c r="J367" s="3"/>
      <c r="K367" s="3"/>
      <c r="L367" s="3"/>
      <c r="M367" s="3"/>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row>
    <row r="368" spans="1:50">
      <c r="A368" s="1"/>
      <c r="B368" s="1"/>
      <c r="C368" s="1"/>
      <c r="D368" s="1"/>
      <c r="E368" s="1"/>
      <c r="F368" s="1"/>
      <c r="G368" s="1"/>
      <c r="I368" s="1"/>
      <c r="J368" s="3"/>
      <c r="K368" s="3"/>
      <c r="L368" s="3"/>
      <c r="M368" s="3"/>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row>
    <row r="369" spans="1:50">
      <c r="A369" s="1"/>
      <c r="B369" s="1"/>
      <c r="C369" s="1"/>
      <c r="D369" s="1"/>
      <c r="E369" s="1"/>
      <c r="F369" s="1"/>
      <c r="G369" s="1"/>
      <c r="I369" s="1"/>
      <c r="J369" s="3"/>
      <c r="K369" s="3"/>
      <c r="L369" s="3"/>
      <c r="M369" s="3"/>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row>
    <row r="370" spans="1:50">
      <c r="A370" s="1"/>
      <c r="B370" s="1"/>
      <c r="C370" s="1"/>
      <c r="D370" s="1"/>
      <c r="E370" s="1"/>
      <c r="F370" s="1"/>
      <c r="G370" s="1"/>
      <c r="I370" s="1"/>
      <c r="J370" s="3"/>
      <c r="K370" s="3"/>
      <c r="L370" s="3"/>
      <c r="M370" s="3"/>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row>
    <row r="371" spans="1:50">
      <c r="A371" s="1"/>
      <c r="B371" s="1"/>
      <c r="C371" s="1"/>
      <c r="D371" s="1"/>
      <c r="E371" s="1"/>
      <c r="F371" s="1"/>
      <c r="G371" s="1"/>
      <c r="I371" s="1"/>
      <c r="J371" s="3"/>
      <c r="K371" s="3"/>
      <c r="L371" s="3"/>
      <c r="M371" s="3"/>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row>
    <row r="372" spans="1:50">
      <c r="A372" s="1"/>
      <c r="B372" s="1"/>
      <c r="C372" s="1"/>
      <c r="D372" s="1"/>
      <c r="E372" s="1"/>
      <c r="F372" s="1"/>
      <c r="G372" s="1"/>
      <c r="I372" s="1"/>
      <c r="J372" s="3"/>
      <c r="K372" s="3"/>
      <c r="L372" s="3"/>
      <c r="M372" s="3"/>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row>
    <row r="373" spans="1:50">
      <c r="A373" s="1"/>
      <c r="B373" s="1"/>
      <c r="C373" s="1"/>
      <c r="D373" s="1"/>
      <c r="E373" s="1"/>
      <c r="F373" s="1"/>
      <c r="G373" s="1"/>
      <c r="I373" s="1"/>
      <c r="J373" s="3"/>
      <c r="K373" s="3"/>
      <c r="L373" s="3"/>
      <c r="M373" s="3"/>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row>
    <row r="374" spans="1:50">
      <c r="A374" s="1"/>
      <c r="B374" s="1"/>
      <c r="C374" s="1"/>
      <c r="D374" s="1"/>
      <c r="E374" s="1"/>
      <c r="F374" s="1"/>
      <c r="G374" s="1"/>
      <c r="I374" s="1"/>
      <c r="J374" s="3"/>
      <c r="K374" s="3"/>
      <c r="L374" s="3"/>
      <c r="M374" s="3"/>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row>
    <row r="375" spans="1:50">
      <c r="A375" s="1"/>
      <c r="B375" s="1"/>
      <c r="C375" s="1"/>
      <c r="D375" s="1"/>
      <c r="E375" s="1"/>
      <c r="F375" s="1"/>
      <c r="G375" s="1"/>
      <c r="I375" s="1"/>
      <c r="J375" s="3"/>
      <c r="K375" s="3"/>
      <c r="L375" s="3"/>
      <c r="M375" s="3"/>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row>
    <row r="376" spans="1:50">
      <c r="A376" s="1"/>
      <c r="B376" s="1"/>
      <c r="C376" s="1"/>
      <c r="D376" s="1"/>
      <c r="E376" s="1"/>
      <c r="F376" s="1"/>
      <c r="G376" s="1"/>
      <c r="I376" s="1"/>
      <c r="J376" s="3"/>
      <c r="K376" s="3"/>
      <c r="L376" s="3"/>
      <c r="M376" s="3"/>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row>
    <row r="377" spans="1:50">
      <c r="A377" s="1"/>
      <c r="B377" s="1"/>
      <c r="C377" s="1"/>
      <c r="D377" s="1"/>
      <c r="E377" s="1"/>
      <c r="F377" s="1"/>
      <c r="G377" s="1"/>
      <c r="I377" s="1"/>
      <c r="J377" s="3"/>
      <c r="K377" s="3"/>
      <c r="L377" s="3"/>
      <c r="M377" s="3"/>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row>
    <row r="378" spans="1:50">
      <c r="A378" s="1"/>
      <c r="B378" s="1"/>
      <c r="C378" s="1"/>
      <c r="D378" s="1"/>
      <c r="E378" s="1"/>
      <c r="F378" s="1"/>
      <c r="G378" s="1"/>
      <c r="I378" s="1"/>
      <c r="J378" s="3"/>
      <c r="K378" s="3"/>
      <c r="L378" s="3"/>
      <c r="M378" s="3"/>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row>
    <row r="379" spans="1:50">
      <c r="A379" s="1"/>
      <c r="B379" s="1"/>
      <c r="C379" s="1"/>
      <c r="D379" s="1"/>
      <c r="E379" s="1"/>
      <c r="F379" s="1"/>
      <c r="G379" s="1"/>
      <c r="I379" s="1"/>
      <c r="J379" s="3"/>
      <c r="K379" s="3"/>
      <c r="L379" s="3"/>
      <c r="M379" s="3"/>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row>
    <row r="380" spans="1:50">
      <c r="A380" s="1"/>
      <c r="B380" s="1"/>
      <c r="C380" s="1"/>
      <c r="D380" s="1"/>
      <c r="E380" s="1"/>
      <c r="F380" s="1"/>
      <c r="G380" s="1"/>
      <c r="I380" s="1"/>
      <c r="J380" s="3"/>
      <c r="K380" s="3"/>
      <c r="L380" s="3"/>
      <c r="M380" s="3"/>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row>
    <row r="381" spans="1:50">
      <c r="A381" s="1"/>
      <c r="B381" s="1"/>
      <c r="C381" s="1"/>
      <c r="D381" s="1"/>
      <c r="E381" s="1"/>
      <c r="F381" s="1"/>
      <c r="G381" s="1"/>
      <c r="I381" s="1"/>
      <c r="J381" s="3"/>
      <c r="K381" s="3"/>
      <c r="L381" s="3"/>
      <c r="M381" s="3"/>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row>
    <row r="382" spans="1:50">
      <c r="A382" s="1"/>
      <c r="B382" s="1"/>
      <c r="C382" s="1"/>
      <c r="D382" s="1"/>
      <c r="E382" s="1"/>
      <c r="F382" s="1"/>
      <c r="G382" s="1"/>
      <c r="I382" s="1"/>
      <c r="J382" s="3"/>
      <c r="K382" s="3"/>
      <c r="L382" s="3"/>
      <c r="M382" s="3"/>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row>
    <row r="383" spans="1:50">
      <c r="A383" s="1"/>
      <c r="B383" s="1"/>
      <c r="C383" s="1"/>
      <c r="D383" s="1"/>
      <c r="E383" s="1"/>
      <c r="F383" s="1"/>
      <c r="G383" s="1"/>
      <c r="I383" s="1"/>
      <c r="J383" s="3"/>
      <c r="K383" s="3"/>
      <c r="L383" s="3"/>
      <c r="M383" s="3"/>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row>
    <row r="384" spans="1:50">
      <c r="A384" s="1"/>
      <c r="B384" s="1"/>
      <c r="C384" s="1"/>
      <c r="D384" s="1"/>
      <c r="E384" s="1"/>
      <c r="F384" s="1"/>
      <c r="G384" s="1"/>
      <c r="I384" s="1"/>
      <c r="J384" s="3"/>
      <c r="K384" s="3"/>
      <c r="L384" s="3"/>
      <c r="M384" s="3"/>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row>
    <row r="385" spans="1:50">
      <c r="A385" s="1"/>
      <c r="B385" s="1"/>
      <c r="C385" s="1"/>
      <c r="D385" s="1"/>
      <c r="E385" s="1"/>
      <c r="F385" s="1"/>
      <c r="G385" s="1"/>
      <c r="I385" s="1"/>
      <c r="J385" s="3"/>
      <c r="K385" s="3"/>
      <c r="L385" s="3"/>
      <c r="M385" s="3"/>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row>
    <row r="386" spans="1:50">
      <c r="A386" s="1"/>
      <c r="B386" s="1"/>
      <c r="C386" s="1"/>
      <c r="D386" s="1"/>
      <c r="E386" s="1"/>
      <c r="F386" s="1"/>
      <c r="G386" s="1"/>
      <c r="I386" s="1"/>
      <c r="J386" s="3"/>
      <c r="K386" s="3"/>
      <c r="L386" s="3"/>
      <c r="M386" s="3"/>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row>
    <row r="387" spans="1:50">
      <c r="A387" s="1"/>
      <c r="B387" s="1"/>
      <c r="C387" s="1"/>
      <c r="D387" s="1"/>
      <c r="E387" s="1"/>
      <c r="F387" s="1"/>
      <c r="G387" s="1"/>
      <c r="I387" s="1"/>
      <c r="J387" s="3"/>
      <c r="K387" s="3"/>
      <c r="L387" s="3"/>
      <c r="M387" s="3"/>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row>
    <row r="388" spans="1:50">
      <c r="A388" s="1"/>
      <c r="B388" s="1"/>
      <c r="C388" s="1"/>
      <c r="D388" s="1"/>
      <c r="E388" s="1"/>
      <c r="F388" s="1"/>
      <c r="G388" s="1"/>
      <c r="I388" s="1"/>
      <c r="J388" s="3"/>
      <c r="K388" s="3"/>
      <c r="L388" s="3"/>
      <c r="M388" s="3"/>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row>
    <row r="389" spans="1:50">
      <c r="A389" s="1"/>
      <c r="B389" s="1"/>
      <c r="C389" s="1"/>
      <c r="D389" s="1"/>
      <c r="E389" s="1"/>
      <c r="F389" s="1"/>
      <c r="G389" s="1"/>
      <c r="I389" s="1"/>
      <c r="J389" s="3"/>
      <c r="K389" s="3"/>
      <c r="L389" s="3"/>
      <c r="M389" s="3"/>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row>
    <row r="390" spans="1:50">
      <c r="A390" s="1"/>
      <c r="B390" s="1"/>
      <c r="C390" s="1"/>
      <c r="D390" s="1"/>
      <c r="E390" s="1"/>
      <c r="F390" s="1"/>
      <c r="G390" s="1"/>
      <c r="I390" s="1"/>
      <c r="J390" s="3"/>
      <c r="K390" s="3"/>
      <c r="L390" s="3"/>
      <c r="M390" s="3"/>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row>
    <row r="391" spans="1:50">
      <c r="A391" s="1"/>
      <c r="B391" s="1"/>
      <c r="C391" s="1"/>
      <c r="D391" s="1"/>
      <c r="E391" s="1"/>
      <c r="F391" s="1"/>
      <c r="G391" s="1"/>
      <c r="I391" s="1"/>
      <c r="J391" s="3"/>
      <c r="K391" s="3"/>
      <c r="L391" s="3"/>
      <c r="M391" s="3"/>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row>
    <row r="392" spans="1:50">
      <c r="A392" s="1"/>
      <c r="B392" s="1"/>
      <c r="C392" s="1"/>
      <c r="D392" s="1"/>
      <c r="E392" s="1"/>
      <c r="F392" s="1"/>
      <c r="G392" s="1"/>
      <c r="I392" s="1"/>
      <c r="J392" s="3"/>
      <c r="K392" s="3"/>
      <c r="L392" s="3"/>
      <c r="M392" s="3"/>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row>
    <row r="393" spans="1:50">
      <c r="A393" s="1"/>
      <c r="B393" s="1"/>
      <c r="C393" s="1"/>
      <c r="D393" s="1"/>
      <c r="E393" s="1"/>
      <c r="F393" s="1"/>
      <c r="G393" s="1"/>
      <c r="I393" s="1"/>
      <c r="J393" s="3"/>
      <c r="K393" s="3"/>
      <c r="L393" s="3"/>
      <c r="M393" s="3"/>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row>
    <row r="394" spans="1:50">
      <c r="A394" s="1"/>
      <c r="B394" s="1"/>
      <c r="C394" s="1"/>
      <c r="D394" s="1"/>
      <c r="E394" s="1"/>
      <c r="F394" s="1"/>
      <c r="G394" s="1"/>
      <c r="I394" s="1"/>
      <c r="J394" s="3"/>
      <c r="K394" s="3"/>
      <c r="L394" s="3"/>
      <c r="M394" s="3"/>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row>
    <row r="395" spans="1:50">
      <c r="A395" s="1"/>
      <c r="B395" s="1"/>
      <c r="C395" s="1"/>
      <c r="D395" s="1"/>
      <c r="E395" s="1"/>
      <c r="F395" s="1"/>
      <c r="G395" s="1"/>
      <c r="I395" s="1"/>
      <c r="J395" s="3"/>
      <c r="K395" s="3"/>
      <c r="L395" s="3"/>
      <c r="M395" s="3"/>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row>
    <row r="396" spans="1:50">
      <c r="A396" s="1"/>
      <c r="B396" s="1"/>
      <c r="C396" s="1"/>
      <c r="D396" s="1"/>
      <c r="E396" s="1"/>
      <c r="F396" s="1"/>
      <c r="G396" s="1"/>
      <c r="I396" s="1"/>
      <c r="J396" s="3"/>
      <c r="K396" s="3"/>
      <c r="L396" s="3"/>
      <c r="M396" s="3"/>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row>
    <row r="397" spans="1:50">
      <c r="A397" s="1"/>
      <c r="B397" s="1"/>
      <c r="C397" s="1"/>
      <c r="D397" s="1"/>
      <c r="E397" s="1"/>
      <c r="F397" s="1"/>
      <c r="G397" s="1"/>
      <c r="I397" s="1"/>
      <c r="J397" s="3"/>
      <c r="K397" s="3"/>
      <c r="L397" s="3"/>
      <c r="M397" s="3"/>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row>
    <row r="398" spans="1:50">
      <c r="A398" s="1"/>
      <c r="B398" s="1"/>
      <c r="C398" s="1"/>
      <c r="D398" s="1"/>
      <c r="E398" s="1"/>
      <c r="F398" s="1"/>
      <c r="G398" s="1"/>
      <c r="I398" s="1"/>
      <c r="J398" s="3"/>
      <c r="K398" s="3"/>
      <c r="L398" s="3"/>
      <c r="M398" s="3"/>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row>
    <row r="399" spans="1:50">
      <c r="A399" s="1"/>
      <c r="B399" s="1"/>
      <c r="C399" s="1"/>
      <c r="D399" s="1"/>
      <c r="E399" s="1"/>
      <c r="F399" s="1"/>
      <c r="G399" s="1"/>
      <c r="I399" s="1"/>
      <c r="J399" s="3"/>
      <c r="K399" s="3"/>
      <c r="L399" s="3"/>
      <c r="M399" s="3"/>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row>
    <row r="400" spans="1:50">
      <c r="A400" s="1"/>
      <c r="B400" s="1"/>
      <c r="C400" s="1"/>
      <c r="D400" s="1"/>
      <c r="E400" s="1"/>
      <c r="F400" s="1"/>
      <c r="G400" s="1"/>
      <c r="I400" s="1"/>
      <c r="J400" s="3"/>
      <c r="K400" s="3"/>
      <c r="L400" s="3"/>
      <c r="M400" s="3"/>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row>
    <row r="401" spans="1:50">
      <c r="A401" s="1"/>
      <c r="B401" s="1"/>
      <c r="C401" s="1"/>
      <c r="D401" s="1"/>
      <c r="E401" s="1"/>
      <c r="F401" s="1"/>
      <c r="G401" s="1"/>
      <c r="I401" s="1"/>
      <c r="J401" s="3"/>
      <c r="K401" s="3"/>
      <c r="L401" s="3"/>
      <c r="M401" s="3"/>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row>
    <row r="402" spans="1:50">
      <c r="A402" s="1"/>
      <c r="B402" s="1"/>
      <c r="C402" s="1"/>
      <c r="D402" s="1"/>
      <c r="E402" s="1"/>
      <c r="F402" s="1"/>
      <c r="G402" s="1"/>
      <c r="I402" s="1"/>
      <c r="J402" s="3"/>
      <c r="K402" s="3"/>
      <c r="L402" s="3"/>
      <c r="M402" s="3"/>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row>
    <row r="403" spans="1:50">
      <c r="A403" s="1"/>
      <c r="B403" s="1"/>
      <c r="C403" s="1"/>
      <c r="D403" s="1"/>
      <c r="E403" s="1"/>
      <c r="F403" s="1"/>
      <c r="G403" s="1"/>
      <c r="I403" s="1"/>
      <c r="J403" s="3"/>
      <c r="K403" s="3"/>
      <c r="L403" s="3"/>
      <c r="M403" s="3"/>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row>
    <row r="404" spans="1:50">
      <c r="A404" s="1"/>
      <c r="B404" s="1"/>
      <c r="C404" s="1"/>
      <c r="D404" s="1"/>
      <c r="E404" s="1"/>
      <c r="F404" s="1"/>
      <c r="G404" s="1"/>
      <c r="I404" s="1"/>
      <c r="J404" s="3"/>
      <c r="K404" s="3"/>
      <c r="L404" s="3"/>
      <c r="M404" s="3"/>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row>
    <row r="405" spans="1:50">
      <c r="A405" s="1"/>
      <c r="B405" s="1"/>
      <c r="C405" s="1"/>
      <c r="D405" s="1"/>
      <c r="E405" s="1"/>
      <c r="F405" s="1"/>
      <c r="G405" s="1"/>
      <c r="I405" s="1"/>
      <c r="J405" s="3"/>
      <c r="K405" s="3"/>
      <c r="L405" s="3"/>
      <c r="M405" s="3"/>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row>
    <row r="406" spans="1:50">
      <c r="A406" s="1"/>
      <c r="B406" s="1"/>
      <c r="C406" s="1"/>
      <c r="D406" s="1"/>
      <c r="E406" s="1"/>
      <c r="F406" s="1"/>
      <c r="G406" s="1"/>
      <c r="I406" s="1"/>
      <c r="J406" s="3"/>
      <c r="K406" s="3"/>
      <c r="L406" s="3"/>
      <c r="M406" s="3"/>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row>
    <row r="407" spans="1:50">
      <c r="A407" s="1"/>
      <c r="B407" s="1"/>
      <c r="C407" s="1"/>
      <c r="D407" s="1"/>
      <c r="E407" s="1"/>
      <c r="F407" s="1"/>
      <c r="G407" s="1"/>
      <c r="I407" s="1"/>
      <c r="J407" s="3"/>
      <c r="K407" s="3"/>
      <c r="L407" s="3"/>
      <c r="M407" s="3"/>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row>
    <row r="408" spans="1:50">
      <c r="A408" s="1"/>
      <c r="B408" s="1"/>
      <c r="C408" s="1"/>
      <c r="D408" s="1"/>
      <c r="E408" s="1"/>
      <c r="F408" s="1"/>
      <c r="G408" s="1"/>
      <c r="I408" s="1"/>
      <c r="J408" s="3"/>
      <c r="K408" s="3"/>
      <c r="L408" s="3"/>
      <c r="M408" s="3"/>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row>
    <row r="409" spans="1:50">
      <c r="A409" s="1"/>
      <c r="B409" s="1"/>
      <c r="C409" s="1"/>
      <c r="D409" s="1"/>
      <c r="E409" s="1"/>
      <c r="F409" s="1"/>
      <c r="G409" s="1"/>
      <c r="I409" s="1"/>
      <c r="J409" s="3"/>
      <c r="K409" s="3"/>
      <c r="L409" s="3"/>
      <c r="M409" s="3"/>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row>
    <row r="410" spans="1:50">
      <c r="A410" s="1"/>
      <c r="B410" s="1"/>
      <c r="C410" s="1"/>
      <c r="D410" s="1"/>
      <c r="E410" s="1"/>
      <c r="F410" s="1"/>
      <c r="G410" s="1"/>
      <c r="I410" s="1"/>
      <c r="J410" s="3"/>
      <c r="K410" s="3"/>
      <c r="L410" s="3"/>
      <c r="M410" s="3"/>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row>
    <row r="411" spans="1:50">
      <c r="A411" s="1"/>
      <c r="B411" s="1"/>
      <c r="C411" s="1"/>
      <c r="D411" s="1"/>
      <c r="E411" s="1"/>
      <c r="F411" s="1"/>
      <c r="G411" s="1"/>
      <c r="I411" s="1"/>
      <c r="J411" s="3"/>
      <c r="K411" s="3"/>
      <c r="L411" s="3"/>
      <c r="M411" s="3"/>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row>
    <row r="412" spans="1:50">
      <c r="A412" s="1"/>
      <c r="B412" s="1"/>
      <c r="C412" s="1"/>
      <c r="D412" s="1"/>
      <c r="E412" s="1"/>
      <c r="F412" s="1"/>
      <c r="G412" s="1"/>
      <c r="I412" s="1"/>
      <c r="J412" s="3"/>
      <c r="K412" s="3"/>
      <c r="L412" s="3"/>
      <c r="M412" s="3"/>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row>
    <row r="413" spans="1:50">
      <c r="A413" s="1"/>
      <c r="B413" s="1"/>
      <c r="C413" s="1"/>
      <c r="D413" s="1"/>
      <c r="E413" s="1"/>
      <c r="F413" s="1"/>
      <c r="G413" s="1"/>
      <c r="I413" s="1"/>
      <c r="J413" s="3"/>
      <c r="K413" s="3"/>
      <c r="L413" s="3"/>
      <c r="M413" s="3"/>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row>
    <row r="414" spans="1:50">
      <c r="A414" s="1"/>
      <c r="B414" s="1"/>
      <c r="C414" s="1"/>
      <c r="D414" s="1"/>
      <c r="E414" s="1"/>
      <c r="F414" s="1"/>
      <c r="G414" s="1"/>
      <c r="I414" s="1"/>
      <c r="J414" s="3"/>
      <c r="K414" s="3"/>
      <c r="L414" s="3"/>
      <c r="M414" s="3"/>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row>
    <row r="415" spans="1:50">
      <c r="A415" s="1"/>
      <c r="B415" s="1"/>
      <c r="C415" s="1"/>
      <c r="D415" s="1"/>
      <c r="E415" s="1"/>
      <c r="F415" s="1"/>
      <c r="G415" s="1"/>
      <c r="I415" s="1"/>
      <c r="J415" s="3"/>
      <c r="K415" s="3"/>
      <c r="L415" s="3"/>
      <c r="M415" s="3"/>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row>
    <row r="416" spans="1:50">
      <c r="A416" s="1"/>
      <c r="B416" s="1"/>
      <c r="C416" s="1"/>
      <c r="D416" s="1"/>
      <c r="E416" s="1"/>
      <c r="F416" s="1"/>
      <c r="G416" s="1"/>
      <c r="I416" s="1"/>
      <c r="J416" s="3"/>
      <c r="K416" s="3"/>
      <c r="L416" s="3"/>
      <c r="M416" s="3"/>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row>
    <row r="417" spans="1:50">
      <c r="A417" s="1"/>
      <c r="B417" s="1"/>
      <c r="C417" s="1"/>
      <c r="D417" s="1"/>
      <c r="E417" s="1"/>
      <c r="F417" s="1"/>
      <c r="G417" s="1"/>
      <c r="I417" s="1"/>
      <c r="J417" s="3"/>
      <c r="K417" s="3"/>
      <c r="L417" s="3"/>
      <c r="M417" s="3"/>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row>
    <row r="418" spans="1:50">
      <c r="A418" s="1"/>
      <c r="B418" s="1"/>
      <c r="C418" s="1"/>
      <c r="D418" s="1"/>
      <c r="E418" s="1"/>
      <c r="F418" s="1"/>
      <c r="G418" s="1"/>
      <c r="I418" s="1"/>
      <c r="J418" s="3"/>
      <c r="K418" s="3"/>
      <c r="L418" s="3"/>
      <c r="M418" s="3"/>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row>
    <row r="419" spans="1:50">
      <c r="A419" s="1"/>
      <c r="B419" s="1"/>
      <c r="C419" s="1"/>
      <c r="D419" s="1"/>
      <c r="E419" s="1"/>
      <c r="F419" s="1"/>
      <c r="G419" s="1"/>
      <c r="I419" s="1"/>
      <c r="J419" s="3"/>
      <c r="K419" s="3"/>
      <c r="L419" s="3"/>
      <c r="M419" s="3"/>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row>
    <row r="420" spans="1:50">
      <c r="A420" s="1"/>
      <c r="B420" s="1"/>
      <c r="C420" s="1"/>
      <c r="D420" s="1"/>
      <c r="E420" s="1"/>
      <c r="F420" s="1"/>
      <c r="G420" s="1"/>
      <c r="I420" s="1"/>
      <c r="J420" s="3"/>
      <c r="K420" s="3"/>
      <c r="L420" s="3"/>
      <c r="M420" s="3"/>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row>
    <row r="421" spans="1:50">
      <c r="A421" s="1"/>
      <c r="B421" s="1"/>
      <c r="C421" s="1"/>
      <c r="D421" s="1"/>
      <c r="E421" s="1"/>
      <c r="F421" s="1"/>
      <c r="G421" s="1"/>
      <c r="I421" s="1"/>
      <c r="J421" s="3"/>
      <c r="K421" s="3"/>
      <c r="L421" s="3"/>
      <c r="M421" s="3"/>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row>
    <row r="422" spans="1:50">
      <c r="A422" s="1"/>
      <c r="B422" s="1"/>
      <c r="C422" s="1"/>
      <c r="D422" s="1"/>
      <c r="E422" s="1"/>
      <c r="F422" s="1"/>
      <c r="G422" s="1"/>
      <c r="I422" s="1"/>
      <c r="J422" s="3"/>
      <c r="K422" s="3"/>
      <c r="L422" s="3"/>
      <c r="M422" s="3"/>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row>
    <row r="423" spans="1:50">
      <c r="A423" s="1"/>
      <c r="B423" s="1"/>
      <c r="C423" s="1"/>
      <c r="D423" s="1"/>
      <c r="E423" s="1"/>
      <c r="F423" s="1"/>
      <c r="G423" s="1"/>
      <c r="I423" s="1"/>
      <c r="J423" s="3"/>
      <c r="K423" s="3"/>
      <c r="L423" s="3"/>
      <c r="M423" s="3"/>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row>
    <row r="424" spans="1:50">
      <c r="A424" s="1"/>
      <c r="B424" s="1"/>
      <c r="C424" s="1"/>
      <c r="D424" s="1"/>
      <c r="E424" s="1"/>
      <c r="F424" s="1"/>
      <c r="G424" s="1"/>
      <c r="I424" s="1"/>
      <c r="J424" s="3"/>
      <c r="K424" s="3"/>
      <c r="L424" s="3"/>
      <c r="M424" s="3"/>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row>
    <row r="425" spans="1:50">
      <c r="A425" s="1"/>
      <c r="B425" s="1"/>
      <c r="C425" s="1"/>
      <c r="D425" s="1"/>
      <c r="E425" s="1"/>
      <c r="F425" s="1"/>
      <c r="G425" s="1"/>
      <c r="I425" s="1"/>
      <c r="J425" s="3"/>
      <c r="K425" s="3"/>
      <c r="L425" s="3"/>
      <c r="M425" s="3"/>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row>
    <row r="426" spans="1:50">
      <c r="A426" s="1"/>
      <c r="B426" s="1"/>
      <c r="C426" s="1"/>
      <c r="D426" s="1"/>
      <c r="E426" s="1"/>
      <c r="F426" s="1"/>
      <c r="G426" s="1"/>
      <c r="I426" s="1"/>
      <c r="J426" s="3"/>
      <c r="K426" s="3"/>
      <c r="L426" s="3"/>
      <c r="M426" s="3"/>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row>
    <row r="427" spans="1:50">
      <c r="A427" s="1"/>
      <c r="B427" s="1"/>
      <c r="C427" s="1"/>
      <c r="D427" s="1"/>
      <c r="E427" s="1"/>
      <c r="F427" s="1"/>
      <c r="G427" s="1"/>
      <c r="I427" s="1"/>
      <c r="J427" s="3"/>
      <c r="K427" s="3"/>
      <c r="L427" s="3"/>
      <c r="M427" s="3"/>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row>
    <row r="428" spans="1:50">
      <c r="A428" s="1"/>
      <c r="B428" s="1"/>
      <c r="C428" s="1"/>
      <c r="D428" s="1"/>
      <c r="E428" s="1"/>
      <c r="F428" s="1"/>
      <c r="G428" s="1"/>
      <c r="I428" s="1"/>
      <c r="J428" s="3"/>
      <c r="K428" s="3"/>
      <c r="L428" s="3"/>
      <c r="M428" s="3"/>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row>
    <row r="429" spans="1:50">
      <c r="A429" s="1"/>
      <c r="B429" s="1"/>
      <c r="C429" s="1"/>
      <c r="D429" s="1"/>
      <c r="E429" s="1"/>
      <c r="F429" s="1"/>
      <c r="G429" s="1"/>
      <c r="I429" s="1"/>
      <c r="J429" s="3"/>
      <c r="K429" s="3"/>
      <c r="L429" s="3"/>
      <c r="M429" s="3"/>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row>
    <row r="430" spans="1:50">
      <c r="A430" s="1"/>
      <c r="B430" s="1"/>
      <c r="C430" s="1"/>
      <c r="D430" s="1"/>
      <c r="E430" s="1"/>
      <c r="F430" s="1"/>
      <c r="G430" s="1"/>
      <c r="I430" s="1"/>
      <c r="J430" s="3"/>
      <c r="K430" s="3"/>
      <c r="L430" s="3"/>
      <c r="M430" s="3"/>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row>
    <row r="431" spans="1:50">
      <c r="A431" s="1"/>
      <c r="B431" s="1"/>
      <c r="C431" s="1"/>
      <c r="D431" s="1"/>
      <c r="E431" s="1"/>
      <c r="F431" s="1"/>
      <c r="G431" s="1"/>
      <c r="I431" s="1"/>
      <c r="J431" s="3"/>
      <c r="K431" s="3"/>
      <c r="L431" s="3"/>
      <c r="M431" s="3"/>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row>
    <row r="432" spans="1:50">
      <c r="A432" s="1"/>
      <c r="B432" s="1"/>
      <c r="C432" s="1"/>
      <c r="D432" s="1"/>
      <c r="E432" s="1"/>
      <c r="F432" s="1"/>
      <c r="G432" s="1"/>
      <c r="I432" s="1"/>
      <c r="J432" s="3"/>
      <c r="K432" s="3"/>
      <c r="L432" s="3"/>
      <c r="M432" s="3"/>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row>
    <row r="433" spans="1:50">
      <c r="A433" s="1"/>
      <c r="B433" s="1"/>
      <c r="C433" s="1"/>
      <c r="D433" s="1"/>
      <c r="E433" s="1"/>
      <c r="F433" s="1"/>
      <c r="G433" s="1"/>
      <c r="I433" s="1"/>
      <c r="J433" s="3"/>
      <c r="K433" s="3"/>
      <c r="L433" s="3"/>
      <c r="M433" s="3"/>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row>
    <row r="434" spans="1:50">
      <c r="A434" s="1"/>
      <c r="B434" s="1"/>
      <c r="C434" s="1"/>
      <c r="D434" s="1"/>
      <c r="E434" s="1"/>
      <c r="F434" s="1"/>
      <c r="G434" s="1"/>
      <c r="I434" s="1"/>
      <c r="J434" s="3"/>
      <c r="K434" s="3"/>
      <c r="L434" s="3"/>
      <c r="M434" s="3"/>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row>
    <row r="435" spans="1:50">
      <c r="A435" s="1"/>
      <c r="B435" s="1"/>
      <c r="C435" s="1"/>
      <c r="D435" s="1"/>
      <c r="E435" s="1"/>
      <c r="F435" s="1"/>
      <c r="G435" s="1"/>
      <c r="I435" s="1"/>
      <c r="J435" s="3"/>
      <c r="K435" s="3"/>
      <c r="L435" s="3"/>
      <c r="M435" s="3"/>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row>
    <row r="436" spans="1:50">
      <c r="A436" s="1"/>
      <c r="B436" s="1"/>
      <c r="C436" s="1"/>
      <c r="D436" s="1"/>
      <c r="E436" s="1"/>
      <c r="F436" s="1"/>
      <c r="G436" s="1"/>
      <c r="I436" s="1"/>
      <c r="J436" s="3"/>
      <c r="K436" s="3"/>
      <c r="L436" s="3"/>
      <c r="M436" s="3"/>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row>
    <row r="437" spans="1:50">
      <c r="A437" s="1"/>
      <c r="B437" s="1"/>
      <c r="C437" s="1"/>
      <c r="D437" s="1"/>
      <c r="E437" s="1"/>
      <c r="F437" s="1"/>
      <c r="G437" s="1"/>
      <c r="I437" s="1"/>
      <c r="J437" s="3"/>
      <c r="K437" s="3"/>
      <c r="L437" s="3"/>
      <c r="M437" s="3"/>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row>
    <row r="438" spans="1:50">
      <c r="A438" s="1"/>
      <c r="B438" s="1"/>
      <c r="C438" s="1"/>
      <c r="D438" s="1"/>
      <c r="E438" s="1"/>
      <c r="F438" s="1"/>
      <c r="G438" s="1"/>
      <c r="I438" s="1"/>
      <c r="J438" s="3"/>
      <c r="K438" s="3"/>
      <c r="L438" s="3"/>
      <c r="M438" s="3"/>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row>
    <row r="439" spans="1:50">
      <c r="A439" s="1"/>
      <c r="B439" s="1"/>
      <c r="C439" s="1"/>
      <c r="D439" s="1"/>
      <c r="E439" s="1"/>
      <c r="F439" s="1"/>
      <c r="G439" s="1"/>
      <c r="I439" s="1"/>
      <c r="J439" s="3"/>
      <c r="K439" s="3"/>
      <c r="L439" s="3"/>
      <c r="M439" s="3"/>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row>
    <row r="440" spans="1:50">
      <c r="A440" s="1"/>
      <c r="B440" s="1"/>
      <c r="C440" s="1"/>
      <c r="D440" s="1"/>
      <c r="E440" s="1"/>
      <c r="F440" s="1"/>
      <c r="G440" s="1"/>
      <c r="I440" s="1"/>
      <c r="J440" s="3"/>
      <c r="K440" s="3"/>
      <c r="L440" s="3"/>
      <c r="M440" s="3"/>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row>
    <row r="441" spans="1:50">
      <c r="A441" s="1"/>
      <c r="B441" s="1"/>
      <c r="C441" s="1"/>
      <c r="D441" s="1"/>
      <c r="E441" s="1"/>
      <c r="F441" s="1"/>
      <c r="G441" s="1"/>
      <c r="I441" s="1"/>
      <c r="J441" s="3"/>
      <c r="K441" s="3"/>
      <c r="L441" s="3"/>
      <c r="M441" s="3"/>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row>
    <row r="442" spans="1:50">
      <c r="A442" s="1"/>
      <c r="B442" s="1"/>
      <c r="C442" s="1"/>
      <c r="D442" s="1"/>
      <c r="E442" s="1"/>
      <c r="F442" s="1"/>
      <c r="G442" s="1"/>
      <c r="I442" s="1"/>
      <c r="J442" s="3"/>
      <c r="K442" s="3"/>
      <c r="L442" s="3"/>
      <c r="M442" s="3"/>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row>
    <row r="443" spans="1:50">
      <c r="A443" s="1"/>
      <c r="B443" s="1"/>
      <c r="C443" s="1"/>
      <c r="D443" s="1"/>
      <c r="E443" s="1"/>
      <c r="F443" s="1"/>
      <c r="G443" s="1"/>
      <c r="I443" s="1"/>
      <c r="J443" s="3"/>
      <c r="K443" s="3"/>
      <c r="L443" s="3"/>
      <c r="M443" s="3"/>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row>
    <row r="444" spans="1:50">
      <c r="A444" s="1"/>
      <c r="B444" s="1"/>
      <c r="C444" s="1"/>
      <c r="D444" s="1"/>
      <c r="E444" s="1"/>
      <c r="F444" s="1"/>
      <c r="G444" s="1"/>
      <c r="I444" s="1"/>
      <c r="J444" s="3"/>
      <c r="K444" s="3"/>
      <c r="L444" s="3"/>
      <c r="M444" s="3"/>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row>
    <row r="445" spans="1:50">
      <c r="A445" s="1"/>
      <c r="B445" s="1"/>
      <c r="C445" s="1"/>
      <c r="D445" s="1"/>
      <c r="E445" s="1"/>
      <c r="F445" s="1"/>
      <c r="G445" s="1"/>
      <c r="I445" s="1"/>
      <c r="J445" s="3"/>
      <c r="K445" s="3"/>
      <c r="L445" s="3"/>
      <c r="M445" s="3"/>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row>
    <row r="446" spans="1:50">
      <c r="A446" s="1"/>
      <c r="B446" s="1"/>
      <c r="C446" s="1"/>
      <c r="D446" s="1"/>
      <c r="E446" s="1"/>
      <c r="F446" s="1"/>
      <c r="G446" s="1"/>
      <c r="I446" s="1"/>
      <c r="J446" s="3"/>
      <c r="K446" s="3"/>
      <c r="L446" s="3"/>
      <c r="M446" s="3"/>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row>
    <row r="447" spans="1:50">
      <c r="A447" s="1"/>
      <c r="B447" s="1"/>
      <c r="C447" s="1"/>
      <c r="D447" s="1"/>
      <c r="E447" s="1"/>
      <c r="F447" s="1"/>
      <c r="G447" s="1"/>
      <c r="I447" s="1"/>
      <c r="J447" s="3"/>
      <c r="K447" s="3"/>
      <c r="L447" s="3"/>
      <c r="M447" s="3"/>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row>
    <row r="448" spans="1:50">
      <c r="A448" s="1"/>
      <c r="B448" s="1"/>
      <c r="C448" s="1"/>
      <c r="D448" s="1"/>
      <c r="E448" s="1"/>
      <c r="F448" s="1"/>
      <c r="G448" s="1"/>
      <c r="I448" s="1"/>
      <c r="J448" s="3"/>
      <c r="K448" s="3"/>
      <c r="L448" s="3"/>
      <c r="M448" s="3"/>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row>
    <row r="449" spans="1:50">
      <c r="A449" s="1"/>
      <c r="B449" s="1"/>
      <c r="C449" s="1"/>
      <c r="D449" s="1"/>
      <c r="E449" s="1"/>
      <c r="F449" s="1"/>
      <c r="G449" s="1"/>
      <c r="I449" s="1"/>
      <c r="J449" s="3"/>
      <c r="K449" s="3"/>
      <c r="L449" s="3"/>
      <c r="M449" s="3"/>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row>
    <row r="450" spans="1:50">
      <c r="A450" s="1"/>
      <c r="B450" s="1"/>
      <c r="C450" s="1"/>
      <c r="D450" s="1"/>
      <c r="E450" s="1"/>
      <c r="F450" s="1"/>
      <c r="G450" s="1"/>
      <c r="I450" s="1"/>
      <c r="J450" s="3"/>
      <c r="K450" s="3"/>
      <c r="L450" s="3"/>
      <c r="M450" s="3"/>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row>
    <row r="451" spans="1:50">
      <c r="A451" s="1"/>
      <c r="B451" s="1"/>
      <c r="C451" s="1"/>
      <c r="D451" s="1"/>
      <c r="E451" s="1"/>
      <c r="F451" s="1"/>
      <c r="G451" s="1"/>
      <c r="I451" s="1"/>
      <c r="J451" s="3"/>
      <c r="K451" s="3"/>
      <c r="L451" s="3"/>
      <c r="M451" s="3"/>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row>
    <row r="452" spans="1:50">
      <c r="A452" s="1"/>
      <c r="B452" s="1"/>
      <c r="C452" s="1"/>
      <c r="D452" s="1"/>
      <c r="E452" s="1"/>
      <c r="F452" s="1"/>
      <c r="G452" s="1"/>
      <c r="I452" s="1"/>
      <c r="J452" s="3"/>
      <c r="K452" s="3"/>
      <c r="L452" s="3"/>
      <c r="M452" s="3"/>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row>
    <row r="453" spans="1:50">
      <c r="A453" s="1"/>
      <c r="B453" s="1"/>
      <c r="C453" s="1"/>
      <c r="D453" s="1"/>
      <c r="E453" s="1"/>
      <c r="F453" s="1"/>
      <c r="G453" s="1"/>
      <c r="I453" s="1"/>
      <c r="J453" s="3"/>
      <c r="K453" s="3"/>
      <c r="L453" s="3"/>
      <c r="M453" s="3"/>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row>
    <row r="454" spans="1:50">
      <c r="A454" s="1"/>
      <c r="B454" s="1"/>
      <c r="C454" s="1"/>
      <c r="D454" s="1"/>
      <c r="E454" s="1"/>
      <c r="F454" s="1"/>
      <c r="G454" s="1"/>
      <c r="I454" s="1"/>
      <c r="J454" s="3"/>
      <c r="K454" s="3"/>
      <c r="L454" s="3"/>
      <c r="M454" s="3"/>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row>
    <row r="455" spans="1:50">
      <c r="A455" s="1"/>
      <c r="B455" s="1"/>
      <c r="C455" s="1"/>
      <c r="D455" s="1"/>
      <c r="E455" s="1"/>
      <c r="F455" s="1"/>
      <c r="G455" s="1"/>
      <c r="I455" s="1"/>
      <c r="J455" s="3"/>
      <c r="K455" s="3"/>
      <c r="L455" s="3"/>
      <c r="M455" s="3"/>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row>
    <row r="456" spans="1:50">
      <c r="A456" s="1"/>
      <c r="B456" s="1"/>
      <c r="C456" s="1"/>
      <c r="D456" s="1"/>
      <c r="E456" s="1"/>
      <c r="F456" s="1"/>
      <c r="G456" s="1"/>
      <c r="I456" s="1"/>
      <c r="J456" s="3"/>
      <c r="K456" s="3"/>
      <c r="L456" s="3"/>
      <c r="M456" s="3"/>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row>
    <row r="457" spans="1:50">
      <c r="A457" s="1"/>
      <c r="B457" s="1"/>
      <c r="C457" s="1"/>
      <c r="D457" s="1"/>
      <c r="E457" s="1"/>
      <c r="F457" s="1"/>
      <c r="G457" s="1"/>
      <c r="I457" s="1"/>
      <c r="J457" s="3"/>
      <c r="K457" s="3"/>
      <c r="L457" s="3"/>
      <c r="M457" s="3"/>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row>
    <row r="458" spans="1:50">
      <c r="A458" s="1"/>
      <c r="B458" s="1"/>
      <c r="C458" s="1"/>
      <c r="D458" s="1"/>
      <c r="E458" s="1"/>
      <c r="F458" s="1"/>
      <c r="G458" s="1"/>
      <c r="I458" s="1"/>
      <c r="J458" s="3"/>
      <c r="K458" s="3"/>
      <c r="L458" s="3"/>
      <c r="M458" s="3"/>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row>
    <row r="459" spans="1:50">
      <c r="A459" s="1"/>
      <c r="B459" s="1"/>
      <c r="C459" s="1"/>
      <c r="D459" s="1"/>
      <c r="E459" s="1"/>
      <c r="F459" s="1"/>
      <c r="G459" s="1"/>
      <c r="I459" s="1"/>
      <c r="J459" s="3"/>
      <c r="K459" s="3"/>
      <c r="L459" s="3"/>
      <c r="M459" s="3"/>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row>
    <row r="460" spans="1:50">
      <c r="A460" s="1"/>
      <c r="B460" s="1"/>
      <c r="C460" s="1"/>
      <c r="D460" s="1"/>
      <c r="E460" s="1"/>
      <c r="F460" s="1"/>
      <c r="G460" s="1"/>
      <c r="I460" s="1"/>
      <c r="J460" s="3"/>
      <c r="K460" s="3"/>
      <c r="L460" s="3"/>
      <c r="M460" s="3"/>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row>
    <row r="461" spans="1:50">
      <c r="A461" s="1"/>
      <c r="B461" s="1"/>
      <c r="C461" s="1"/>
      <c r="D461" s="1"/>
      <c r="E461" s="1"/>
      <c r="F461" s="1"/>
      <c r="G461" s="1"/>
      <c r="I461" s="1"/>
      <c r="J461" s="3"/>
      <c r="K461" s="3"/>
      <c r="L461" s="3"/>
      <c r="M461" s="3"/>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row>
    <row r="462" spans="1:50">
      <c r="A462" s="1"/>
      <c r="B462" s="1"/>
      <c r="C462" s="1"/>
      <c r="D462" s="1"/>
      <c r="E462" s="1"/>
      <c r="F462" s="1"/>
      <c r="G462" s="1"/>
      <c r="I462" s="1"/>
      <c r="J462" s="3"/>
      <c r="K462" s="3"/>
      <c r="L462" s="3"/>
      <c r="M462" s="3"/>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row>
    <row r="463" spans="1:50">
      <c r="A463" s="1"/>
      <c r="B463" s="1"/>
      <c r="C463" s="1"/>
      <c r="D463" s="1"/>
      <c r="E463" s="1"/>
      <c r="F463" s="1"/>
      <c r="G463" s="1"/>
      <c r="I463" s="1"/>
      <c r="J463" s="3"/>
      <c r="K463" s="3"/>
      <c r="L463" s="3"/>
      <c r="M463" s="3"/>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row>
    <row r="464" spans="1:50">
      <c r="A464" s="1"/>
      <c r="B464" s="1"/>
      <c r="C464" s="1"/>
      <c r="D464" s="1"/>
      <c r="E464" s="1"/>
      <c r="F464" s="1"/>
      <c r="G464" s="1"/>
      <c r="I464" s="1"/>
      <c r="J464" s="3"/>
      <c r="K464" s="3"/>
      <c r="L464" s="3"/>
      <c r="M464" s="3"/>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row>
    <row r="465" spans="1:50">
      <c r="A465" s="1"/>
      <c r="B465" s="1"/>
      <c r="C465" s="1"/>
      <c r="D465" s="1"/>
      <c r="E465" s="1"/>
      <c r="F465" s="1"/>
      <c r="G465" s="1"/>
      <c r="I465" s="1"/>
      <c r="J465" s="3"/>
      <c r="K465" s="3"/>
      <c r="L465" s="3"/>
      <c r="M465" s="3"/>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row>
    <row r="466" spans="1:50">
      <c r="A466" s="1"/>
      <c r="B466" s="1"/>
      <c r="C466" s="1"/>
      <c r="D466" s="1"/>
      <c r="E466" s="1"/>
      <c r="F466" s="1"/>
      <c r="G466" s="1"/>
      <c r="I466" s="1"/>
      <c r="J466" s="3"/>
      <c r="K466" s="3"/>
      <c r="L466" s="3"/>
      <c r="M466" s="3"/>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row>
    <row r="467" spans="1:50">
      <c r="A467" s="1"/>
      <c r="B467" s="1"/>
      <c r="C467" s="1"/>
      <c r="D467" s="1"/>
      <c r="E467" s="1"/>
      <c r="F467" s="1"/>
      <c r="G467" s="1"/>
      <c r="I467" s="1"/>
      <c r="J467" s="3"/>
      <c r="K467" s="3"/>
      <c r="L467" s="3"/>
      <c r="M467" s="3"/>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row>
    <row r="468" spans="1:50">
      <c r="A468" s="1"/>
      <c r="B468" s="1"/>
      <c r="C468" s="1"/>
      <c r="D468" s="1"/>
      <c r="E468" s="1"/>
      <c r="F468" s="1"/>
      <c r="G468" s="1"/>
      <c r="I468" s="1"/>
      <c r="J468" s="3"/>
      <c r="K468" s="3"/>
      <c r="L468" s="3"/>
      <c r="M468" s="3"/>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row>
    <row r="469" spans="1:50">
      <c r="A469" s="1"/>
      <c r="B469" s="1"/>
      <c r="C469" s="1"/>
      <c r="D469" s="1"/>
      <c r="E469" s="1"/>
      <c r="F469" s="1"/>
      <c r="G469" s="1"/>
      <c r="I469" s="1"/>
      <c r="J469" s="3"/>
      <c r="K469" s="3"/>
      <c r="L469" s="3"/>
      <c r="M469" s="3"/>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row>
    <row r="470" spans="1:50">
      <c r="A470" s="1"/>
      <c r="B470" s="1"/>
      <c r="C470" s="1"/>
      <c r="D470" s="1"/>
      <c r="E470" s="1"/>
      <c r="F470" s="1"/>
      <c r="G470" s="1"/>
      <c r="I470" s="1"/>
      <c r="J470" s="3"/>
      <c r="K470" s="3"/>
      <c r="L470" s="3"/>
      <c r="M470" s="3"/>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row>
    <row r="471" spans="1:50">
      <c r="A471" s="1"/>
      <c r="B471" s="1"/>
      <c r="C471" s="1"/>
      <c r="D471" s="1"/>
      <c r="E471" s="1"/>
      <c r="F471" s="1"/>
      <c r="G471" s="1"/>
      <c r="I471" s="1"/>
      <c r="J471" s="3"/>
      <c r="K471" s="3"/>
      <c r="L471" s="3"/>
      <c r="M471" s="3"/>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row>
    <row r="472" spans="1:50">
      <c r="A472" s="1"/>
      <c r="B472" s="1"/>
      <c r="C472" s="1"/>
      <c r="D472" s="1"/>
      <c r="E472" s="1"/>
      <c r="F472" s="1"/>
      <c r="G472" s="1"/>
      <c r="I472" s="1"/>
      <c r="J472" s="3"/>
      <c r="K472" s="3"/>
      <c r="L472" s="3"/>
      <c r="M472" s="3"/>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row>
    <row r="473" spans="1:50">
      <c r="A473" s="1"/>
      <c r="B473" s="1"/>
      <c r="C473" s="1"/>
      <c r="D473" s="1"/>
      <c r="E473" s="1"/>
      <c r="F473" s="1"/>
      <c r="G473" s="1"/>
      <c r="I473" s="1"/>
      <c r="J473" s="3"/>
      <c r="K473" s="3"/>
      <c r="L473" s="3"/>
      <c r="M473" s="3"/>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row>
    <row r="474" spans="1:50">
      <c r="A474" s="1"/>
      <c r="B474" s="1"/>
      <c r="C474" s="1"/>
      <c r="D474" s="1"/>
      <c r="E474" s="1"/>
      <c r="F474" s="1"/>
      <c r="G474" s="1"/>
      <c r="I474" s="1"/>
      <c r="J474" s="3"/>
      <c r="K474" s="3"/>
      <c r="L474" s="3"/>
      <c r="M474" s="3"/>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row>
    <row r="475" spans="1:50">
      <c r="A475" s="1"/>
      <c r="B475" s="1"/>
      <c r="C475" s="1"/>
      <c r="D475" s="1"/>
      <c r="E475" s="1"/>
      <c r="F475" s="1"/>
      <c r="G475" s="1"/>
      <c r="I475" s="1"/>
      <c r="J475" s="3"/>
      <c r="K475" s="3"/>
      <c r="L475" s="3"/>
      <c r="M475" s="3"/>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row>
    <row r="476" spans="1:50">
      <c r="A476" s="1"/>
      <c r="B476" s="1"/>
      <c r="C476" s="1"/>
      <c r="D476" s="1"/>
      <c r="E476" s="1"/>
      <c r="F476" s="1"/>
      <c r="G476" s="1"/>
      <c r="I476" s="1"/>
      <c r="J476" s="3"/>
      <c r="K476" s="3"/>
      <c r="L476" s="3"/>
      <c r="M476" s="3"/>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row>
    <row r="477" spans="1:50">
      <c r="A477" s="1"/>
      <c r="B477" s="1"/>
      <c r="C477" s="1"/>
      <c r="D477" s="1"/>
      <c r="E477" s="1"/>
      <c r="F477" s="1"/>
      <c r="G477" s="1"/>
      <c r="I477" s="1"/>
      <c r="J477" s="3"/>
      <c r="K477" s="3"/>
      <c r="L477" s="3"/>
      <c r="M477" s="3"/>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row>
    <row r="478" spans="1:50">
      <c r="A478" s="1"/>
      <c r="B478" s="1"/>
      <c r="C478" s="1"/>
      <c r="D478" s="1"/>
      <c r="E478" s="1"/>
      <c r="F478" s="1"/>
      <c r="G478" s="1"/>
      <c r="I478" s="1"/>
      <c r="J478" s="3"/>
      <c r="K478" s="3"/>
      <c r="L478" s="3"/>
      <c r="M478" s="3"/>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row>
    <row r="479" spans="1:50">
      <c r="A479" s="1"/>
      <c r="B479" s="1"/>
      <c r="C479" s="1"/>
      <c r="D479" s="1"/>
      <c r="E479" s="1"/>
      <c r="F479" s="1"/>
      <c r="G479" s="1"/>
      <c r="I479" s="1"/>
      <c r="J479" s="3"/>
      <c r="K479" s="3"/>
      <c r="L479" s="3"/>
      <c r="M479" s="3"/>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row>
    <row r="480" spans="1:50">
      <c r="A480" s="1"/>
      <c r="B480" s="1"/>
      <c r="C480" s="1"/>
      <c r="D480" s="1"/>
      <c r="E480" s="1"/>
      <c r="F480" s="1"/>
      <c r="G480" s="1"/>
      <c r="I480" s="1"/>
      <c r="J480" s="3"/>
      <c r="K480" s="3"/>
      <c r="L480" s="3"/>
      <c r="M480" s="3"/>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row>
    <row r="481" spans="1:50">
      <c r="A481" s="1"/>
      <c r="B481" s="1"/>
      <c r="C481" s="1"/>
      <c r="D481" s="1"/>
      <c r="E481" s="1"/>
      <c r="F481" s="1"/>
      <c r="G481" s="1"/>
      <c r="I481" s="1"/>
      <c r="J481" s="3"/>
      <c r="K481" s="3"/>
      <c r="L481" s="3"/>
      <c r="M481" s="3"/>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row>
    <row r="482" spans="1:50">
      <c r="A482" s="1"/>
      <c r="B482" s="1"/>
      <c r="C482" s="1"/>
      <c r="D482" s="1"/>
      <c r="E482" s="1"/>
      <c r="F482" s="1"/>
      <c r="G482" s="1"/>
      <c r="I482" s="1"/>
      <c r="J482" s="3"/>
      <c r="K482" s="3"/>
      <c r="L482" s="3"/>
      <c r="M482" s="3"/>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row>
    <row r="483" spans="1:50">
      <c r="A483" s="1"/>
      <c r="B483" s="1"/>
      <c r="C483" s="1"/>
      <c r="D483" s="1"/>
      <c r="E483" s="1"/>
      <c r="F483" s="1"/>
      <c r="G483" s="1"/>
      <c r="I483" s="1"/>
      <c r="J483" s="3"/>
      <c r="K483" s="3"/>
      <c r="L483" s="3"/>
      <c r="M483" s="3"/>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row>
    <row r="484" spans="1:50">
      <c r="G484" s="1"/>
      <c r="I484" s="1"/>
      <c r="J484" s="3"/>
      <c r="K484" s="3"/>
      <c r="L484" s="3"/>
      <c r="M484" s="3"/>
    </row>
    <row r="485" spans="1:50">
      <c r="G485" s="1"/>
      <c r="I485" s="1"/>
      <c r="J485" s="3"/>
      <c r="K485" s="3"/>
      <c r="L485" s="3"/>
      <c r="M485" s="3"/>
    </row>
    <row r="486" spans="1:50">
      <c r="G486" s="1"/>
      <c r="I486" s="1"/>
      <c r="J486" s="3"/>
      <c r="K486" s="3"/>
      <c r="L486" s="3"/>
      <c r="M486" s="3"/>
    </row>
    <row r="487" spans="1:50">
      <c r="G487" s="1"/>
      <c r="I487" s="1"/>
      <c r="J487" s="3"/>
      <c r="K487" s="3"/>
      <c r="L487" s="3"/>
      <c r="M487" s="3"/>
    </row>
    <row r="488" spans="1:50">
      <c r="G488" s="1"/>
      <c r="I488" s="1"/>
      <c r="J488" s="3"/>
      <c r="K488" s="3"/>
      <c r="L488" s="3"/>
      <c r="M488" s="3"/>
    </row>
    <row r="489" spans="1:50">
      <c r="G489" s="1"/>
      <c r="I489" s="1"/>
      <c r="J489" s="3"/>
      <c r="K489" s="3"/>
      <c r="L489" s="3"/>
      <c r="M489" s="3"/>
    </row>
    <row r="490" spans="1:50">
      <c r="G490" s="1"/>
      <c r="I490" s="1"/>
      <c r="J490" s="3"/>
      <c r="K490" s="3"/>
      <c r="L490" s="3"/>
      <c r="M490" s="3"/>
    </row>
    <row r="491" spans="1:50">
      <c r="G491" s="1"/>
      <c r="I491" s="1"/>
      <c r="J491" s="3"/>
      <c r="K491" s="3"/>
      <c r="L491" s="3"/>
      <c r="M491" s="3"/>
    </row>
    <row r="492" spans="1:50">
      <c r="G492" s="1"/>
      <c r="I492" s="1"/>
      <c r="J492" s="3"/>
      <c r="K492" s="3"/>
      <c r="L492" s="3"/>
      <c r="M492" s="3"/>
    </row>
    <row r="493" spans="1:50">
      <c r="G493" s="1"/>
      <c r="I493" s="1"/>
      <c r="J493" s="3"/>
      <c r="K493" s="3"/>
      <c r="L493" s="3"/>
      <c r="M493" s="3"/>
    </row>
    <row r="494" spans="1:50">
      <c r="G494" s="1"/>
      <c r="I494" s="1"/>
      <c r="J494" s="3"/>
      <c r="K494" s="3"/>
      <c r="L494" s="3"/>
      <c r="M494" s="3"/>
    </row>
    <row r="495" spans="1:50">
      <c r="G495" s="1"/>
      <c r="I495" s="1"/>
      <c r="J495" s="3"/>
      <c r="K495" s="3"/>
      <c r="L495" s="3"/>
      <c r="M495" s="3"/>
    </row>
    <row r="496" spans="1:50">
      <c r="G496" s="1"/>
      <c r="I496" s="1"/>
      <c r="J496" s="3"/>
      <c r="K496" s="3"/>
      <c r="L496" s="3"/>
      <c r="M496" s="3"/>
    </row>
    <row r="497" spans="7:13">
      <c r="G497" s="1"/>
      <c r="I497" s="1"/>
      <c r="J497" s="3"/>
      <c r="K497" s="3"/>
      <c r="L497" s="3"/>
      <c r="M497" s="3"/>
    </row>
    <row r="498" spans="7:13">
      <c r="G498" s="1"/>
      <c r="I498" s="1"/>
      <c r="J498" s="3"/>
      <c r="K498" s="3"/>
      <c r="L498" s="3"/>
      <c r="M498" s="3"/>
    </row>
    <row r="499" spans="7:13">
      <c r="G499" s="1"/>
      <c r="I499" s="1"/>
      <c r="J499" s="3"/>
      <c r="K499" s="3"/>
      <c r="L499" s="3"/>
      <c r="M499" s="3"/>
    </row>
    <row r="500" spans="7:13">
      <c r="G500" s="1"/>
      <c r="I500" s="1"/>
      <c r="J500" s="3"/>
      <c r="K500" s="3"/>
      <c r="L500" s="3"/>
      <c r="M500" s="3"/>
    </row>
    <row r="501" spans="7:13">
      <c r="G501" s="1"/>
      <c r="I501" s="1"/>
      <c r="J501" s="3"/>
      <c r="K501" s="3"/>
      <c r="L501" s="3"/>
      <c r="M501" s="3"/>
    </row>
    <row r="502" spans="7:13">
      <c r="G502" s="1"/>
      <c r="I502" s="1"/>
      <c r="J502" s="3"/>
      <c r="K502" s="3"/>
      <c r="L502" s="3"/>
      <c r="M502" s="3"/>
    </row>
    <row r="503" spans="7:13">
      <c r="G503" s="1"/>
      <c r="I503" s="1"/>
      <c r="J503" s="3"/>
      <c r="K503" s="3"/>
      <c r="L503" s="3"/>
      <c r="M503" s="3"/>
    </row>
    <row r="504" spans="7:13">
      <c r="G504" s="1"/>
      <c r="I504" s="1"/>
      <c r="J504" s="3"/>
      <c r="K504" s="3"/>
      <c r="L504" s="3"/>
      <c r="M504" s="3"/>
    </row>
    <row r="505" spans="7:13">
      <c r="G505" s="1"/>
      <c r="I505" s="1"/>
      <c r="J505" s="3"/>
      <c r="K505" s="3"/>
      <c r="L505" s="3"/>
      <c r="M505" s="3"/>
    </row>
    <row r="506" spans="7:13">
      <c r="G506" s="1"/>
      <c r="I506" s="1"/>
      <c r="J506" s="3"/>
      <c r="K506" s="3"/>
      <c r="L506" s="3"/>
      <c r="M506" s="3"/>
    </row>
    <row r="507" spans="7:13">
      <c r="G507" s="1"/>
      <c r="I507" s="1"/>
      <c r="J507" s="3"/>
      <c r="K507" s="3"/>
      <c r="L507" s="3"/>
      <c r="M507" s="3"/>
    </row>
    <row r="508" spans="7:13">
      <c r="G508" s="1"/>
      <c r="I508" s="1"/>
      <c r="J508" s="3"/>
      <c r="K508" s="3"/>
      <c r="L508" s="3"/>
      <c r="M508" s="3"/>
    </row>
    <row r="509" spans="7:13">
      <c r="G509" s="1"/>
      <c r="I509" s="1"/>
      <c r="J509" s="3"/>
      <c r="K509" s="3"/>
      <c r="L509" s="3"/>
      <c r="M509" s="3"/>
    </row>
    <row r="510" spans="7:13">
      <c r="G510" s="1"/>
      <c r="I510" s="1"/>
      <c r="J510" s="3"/>
      <c r="K510" s="3"/>
      <c r="L510" s="3"/>
      <c r="M510" s="3"/>
    </row>
    <row r="511" spans="7:13">
      <c r="G511" s="1"/>
      <c r="I511" s="1"/>
      <c r="J511" s="3"/>
      <c r="K511" s="3"/>
      <c r="L511" s="3"/>
      <c r="M511" s="3"/>
    </row>
    <row r="512" spans="7:13">
      <c r="G512" s="1"/>
      <c r="I512" s="1"/>
      <c r="J512" s="3"/>
      <c r="K512" s="3"/>
      <c r="L512" s="3"/>
      <c r="M512" s="3"/>
    </row>
    <row r="513" spans="7:13">
      <c r="G513" s="1"/>
      <c r="I513" s="1"/>
      <c r="J513" s="3"/>
      <c r="K513" s="3"/>
      <c r="L513" s="3"/>
      <c r="M513" s="3"/>
    </row>
    <row r="514" spans="7:13">
      <c r="G514" s="1"/>
      <c r="I514" s="1"/>
      <c r="J514" s="3"/>
      <c r="K514" s="3"/>
      <c r="L514" s="3"/>
      <c r="M514" s="3"/>
    </row>
    <row r="515" spans="7:13">
      <c r="G515" s="1"/>
      <c r="I515" s="1"/>
      <c r="J515" s="3"/>
      <c r="K515" s="3"/>
      <c r="L515" s="3"/>
      <c r="M515" s="3"/>
    </row>
    <row r="516" spans="7:13">
      <c r="G516" s="1"/>
      <c r="I516" s="1"/>
      <c r="J516" s="3"/>
      <c r="K516" s="3"/>
      <c r="L516" s="3"/>
      <c r="M516" s="3"/>
    </row>
    <row r="517" spans="7:13">
      <c r="G517" s="1"/>
      <c r="I517" s="1"/>
      <c r="J517" s="3"/>
      <c r="K517" s="3"/>
      <c r="L517" s="3"/>
      <c r="M517" s="3"/>
    </row>
    <row r="518" spans="7:13">
      <c r="G518" s="1"/>
      <c r="I518" s="1"/>
      <c r="J518" s="3"/>
      <c r="K518" s="3"/>
      <c r="L518" s="3"/>
      <c r="M518" s="3"/>
    </row>
    <row r="519" spans="7:13">
      <c r="G519" s="1"/>
      <c r="I519" s="1"/>
      <c r="J519" s="3"/>
      <c r="K519" s="3"/>
      <c r="L519" s="3"/>
      <c r="M519" s="3"/>
    </row>
    <row r="520" spans="7:13">
      <c r="G520" s="1"/>
      <c r="I520" s="1"/>
      <c r="J520" s="3"/>
      <c r="K520" s="3"/>
      <c r="L520" s="3"/>
      <c r="M520" s="3"/>
    </row>
    <row r="521" spans="7:13">
      <c r="G521" s="1"/>
      <c r="I521" s="1"/>
      <c r="J521" s="3"/>
      <c r="K521" s="3"/>
      <c r="L521" s="3"/>
      <c r="M521" s="3"/>
    </row>
    <row r="522" spans="7:13">
      <c r="G522" s="1"/>
      <c r="I522" s="1"/>
      <c r="J522" s="3"/>
      <c r="K522" s="3"/>
      <c r="L522" s="3"/>
      <c r="M522" s="3"/>
    </row>
    <row r="523" spans="7:13">
      <c r="G523" s="1"/>
      <c r="I523" s="1"/>
      <c r="J523" s="3"/>
      <c r="K523" s="3"/>
      <c r="L523" s="3"/>
      <c r="M523" s="3"/>
    </row>
    <row r="524" spans="7:13">
      <c r="G524" s="1"/>
      <c r="I524" s="1"/>
      <c r="J524" s="3"/>
      <c r="K524" s="3"/>
      <c r="L524" s="3"/>
      <c r="M524" s="3"/>
    </row>
    <row r="525" spans="7:13">
      <c r="G525" s="1"/>
      <c r="I525" s="1"/>
      <c r="J525" s="3"/>
      <c r="K525" s="3"/>
      <c r="L525" s="3"/>
      <c r="M525" s="3"/>
    </row>
    <row r="526" spans="7:13">
      <c r="G526" s="1"/>
      <c r="I526" s="1"/>
      <c r="J526" s="3"/>
      <c r="K526" s="3"/>
      <c r="L526" s="3"/>
      <c r="M526" s="3"/>
    </row>
    <row r="527" spans="7:13">
      <c r="G527" s="1"/>
      <c r="I527" s="1"/>
      <c r="J527" s="3"/>
      <c r="K527" s="3"/>
      <c r="L527" s="3"/>
      <c r="M527" s="3"/>
    </row>
    <row r="528" spans="7:13">
      <c r="G528" s="1"/>
      <c r="I528" s="1"/>
      <c r="J528" s="3"/>
      <c r="K528" s="3"/>
      <c r="L528" s="3"/>
      <c r="M528" s="3"/>
    </row>
    <row r="529" spans="7:13">
      <c r="G529" s="1"/>
      <c r="I529" s="1"/>
      <c r="J529" s="3"/>
      <c r="K529" s="3"/>
      <c r="L529" s="3"/>
      <c r="M529" s="3"/>
    </row>
    <row r="530" spans="7:13">
      <c r="G530" s="1"/>
      <c r="I530" s="1"/>
      <c r="J530" s="3"/>
      <c r="K530" s="3"/>
      <c r="L530" s="3"/>
      <c r="M530" s="3"/>
    </row>
    <row r="531" spans="7:13">
      <c r="G531" s="1"/>
      <c r="I531" s="1"/>
      <c r="J531" s="3"/>
      <c r="K531" s="3"/>
      <c r="L531" s="3"/>
      <c r="M531" s="3"/>
    </row>
    <row r="532" spans="7:13">
      <c r="G532" s="1"/>
      <c r="I532" s="1"/>
      <c r="J532" s="3"/>
      <c r="K532" s="3"/>
      <c r="L532" s="3"/>
      <c r="M532" s="3"/>
    </row>
    <row r="533" spans="7:13">
      <c r="G533" s="1"/>
      <c r="I533" s="1"/>
      <c r="J533" s="3"/>
      <c r="K533" s="3"/>
      <c r="L533" s="3"/>
      <c r="M533" s="3"/>
    </row>
    <row r="534" spans="7:13">
      <c r="G534" s="1"/>
      <c r="I534" s="1"/>
      <c r="J534" s="3"/>
      <c r="K534" s="3"/>
      <c r="L534" s="3"/>
      <c r="M534" s="3"/>
    </row>
    <row r="535" spans="7:13">
      <c r="G535" s="1"/>
      <c r="I535" s="1"/>
      <c r="J535" s="3"/>
      <c r="K535" s="3"/>
      <c r="L535" s="3"/>
      <c r="M535" s="3"/>
    </row>
    <row r="536" spans="7:13">
      <c r="G536" s="1"/>
      <c r="I536" s="1"/>
      <c r="J536" s="3"/>
      <c r="K536" s="3"/>
      <c r="L536" s="3"/>
      <c r="M536" s="3"/>
    </row>
    <row r="537" spans="7:13">
      <c r="G537" s="1"/>
      <c r="I537" s="1"/>
      <c r="J537" s="3"/>
      <c r="K537" s="3"/>
      <c r="L537" s="3"/>
      <c r="M537" s="3"/>
    </row>
    <row r="538" spans="7:13">
      <c r="G538" s="1"/>
      <c r="I538" s="1"/>
      <c r="J538" s="3"/>
      <c r="K538" s="3"/>
      <c r="L538" s="3"/>
      <c r="M538" s="3"/>
    </row>
    <row r="539" spans="7:13">
      <c r="G539" s="1"/>
      <c r="I539" s="1"/>
      <c r="J539" s="3"/>
      <c r="K539" s="3"/>
      <c r="L539" s="3"/>
      <c r="M539" s="3"/>
    </row>
    <row r="540" spans="7:13">
      <c r="G540" s="1"/>
      <c r="I540" s="1"/>
      <c r="J540" s="3"/>
      <c r="K540" s="3"/>
      <c r="L540" s="3"/>
      <c r="M540" s="3"/>
    </row>
    <row r="541" spans="7:13">
      <c r="G541" s="1"/>
      <c r="I541" s="1"/>
      <c r="J541" s="3"/>
      <c r="K541" s="3"/>
      <c r="L541" s="3"/>
      <c r="M541" s="3"/>
    </row>
    <row r="542" spans="7:13">
      <c r="G542" s="1"/>
      <c r="I542" s="1"/>
      <c r="J542" s="3"/>
      <c r="K542" s="3"/>
      <c r="L542" s="3"/>
      <c r="M542" s="3"/>
    </row>
    <row r="543" spans="7:13">
      <c r="G543" s="1"/>
      <c r="I543" s="1"/>
      <c r="J543" s="3"/>
      <c r="K543" s="3"/>
      <c r="L543" s="3"/>
      <c r="M543" s="3"/>
    </row>
    <row r="544" spans="7:13">
      <c r="G544" s="1"/>
      <c r="I544" s="1"/>
      <c r="J544" s="3"/>
      <c r="K544" s="3"/>
      <c r="L544" s="3"/>
      <c r="M544" s="3"/>
    </row>
    <row r="545" spans="7:13">
      <c r="G545" s="1"/>
      <c r="I545" s="1"/>
      <c r="J545" s="3"/>
      <c r="K545" s="3"/>
      <c r="L545" s="3"/>
      <c r="M545" s="3"/>
    </row>
    <row r="546" spans="7:13">
      <c r="G546" s="1"/>
      <c r="I546" s="1"/>
      <c r="J546" s="3"/>
      <c r="K546" s="3"/>
      <c r="L546" s="3"/>
      <c r="M546" s="3"/>
    </row>
    <row r="547" spans="7:13">
      <c r="G547" s="1"/>
      <c r="I547" s="1"/>
      <c r="J547" s="3"/>
      <c r="K547" s="3"/>
      <c r="L547" s="3"/>
      <c r="M547" s="3"/>
    </row>
    <row r="548" spans="7:13">
      <c r="G548" s="1"/>
      <c r="I548" s="1"/>
      <c r="J548" s="3"/>
      <c r="K548" s="3"/>
      <c r="L548" s="3"/>
      <c r="M548" s="3"/>
    </row>
    <row r="549" spans="7:13">
      <c r="G549" s="1"/>
      <c r="I549" s="1"/>
      <c r="J549" s="3"/>
      <c r="K549" s="3"/>
      <c r="L549" s="3"/>
      <c r="M549" s="3"/>
    </row>
    <row r="550" spans="7:13">
      <c r="G550" s="1"/>
      <c r="I550" s="1"/>
      <c r="J550" s="3"/>
      <c r="K550" s="3"/>
      <c r="L550" s="3"/>
      <c r="M550" s="3"/>
    </row>
    <row r="551" spans="7:13">
      <c r="G551" s="1"/>
      <c r="I551" s="1"/>
      <c r="J551" s="3"/>
      <c r="K551" s="3"/>
      <c r="L551" s="3"/>
      <c r="M551" s="3"/>
    </row>
    <row r="552" spans="7:13">
      <c r="G552" s="1"/>
      <c r="I552" s="1"/>
      <c r="J552" s="3"/>
      <c r="K552" s="3"/>
      <c r="L552" s="3"/>
      <c r="M552" s="3"/>
    </row>
    <row r="553" spans="7:13">
      <c r="G553" s="1"/>
      <c r="I553" s="1"/>
      <c r="J553" s="3"/>
      <c r="K553" s="3"/>
      <c r="L553" s="3"/>
      <c r="M553" s="3"/>
    </row>
    <row r="554" spans="7:13">
      <c r="G554" s="1"/>
      <c r="I554" s="1"/>
      <c r="J554" s="3"/>
      <c r="K554" s="3"/>
      <c r="L554" s="3"/>
      <c r="M554" s="3"/>
    </row>
    <row r="555" spans="7:13">
      <c r="G555" s="1"/>
      <c r="I555" s="1"/>
      <c r="J555" s="3"/>
      <c r="K555" s="3"/>
      <c r="L555" s="3"/>
      <c r="M555" s="3"/>
    </row>
    <row r="556" spans="7:13">
      <c r="G556" s="1"/>
      <c r="I556" s="1"/>
      <c r="J556" s="3"/>
      <c r="K556" s="3"/>
      <c r="L556" s="3"/>
      <c r="M556" s="3"/>
    </row>
    <row r="557" spans="7:13">
      <c r="G557" s="1"/>
      <c r="I557" s="1"/>
      <c r="J557" s="3"/>
      <c r="K557" s="3"/>
      <c r="L557" s="3"/>
      <c r="M557" s="3"/>
    </row>
    <row r="558" spans="7:13">
      <c r="G558" s="1"/>
      <c r="I558" s="1"/>
      <c r="J558" s="3"/>
      <c r="K558" s="3"/>
      <c r="L558" s="3"/>
      <c r="M558" s="3"/>
    </row>
    <row r="559" spans="7:13">
      <c r="G559" s="1"/>
      <c r="I559" s="1"/>
      <c r="J559" s="3"/>
      <c r="K559" s="3"/>
      <c r="L559" s="3"/>
      <c r="M559" s="3"/>
    </row>
    <row r="560" spans="7:13">
      <c r="G560" s="1"/>
      <c r="I560" s="1"/>
      <c r="J560" s="3"/>
      <c r="K560" s="3"/>
      <c r="L560" s="3"/>
      <c r="M560" s="3"/>
    </row>
    <row r="561" spans="7:13">
      <c r="G561" s="1"/>
      <c r="I561" s="1"/>
      <c r="J561" s="3"/>
      <c r="K561" s="3"/>
      <c r="L561" s="3"/>
      <c r="M561" s="3"/>
    </row>
    <row r="562" spans="7:13">
      <c r="G562" s="1"/>
      <c r="I562" s="1"/>
      <c r="J562" s="3"/>
      <c r="K562" s="3"/>
      <c r="L562" s="3"/>
      <c r="M562" s="3"/>
    </row>
    <row r="563" spans="7:13">
      <c r="G563" s="1"/>
      <c r="I563" s="1"/>
      <c r="J563" s="3"/>
      <c r="K563" s="3"/>
      <c r="L563" s="3"/>
      <c r="M563" s="3"/>
    </row>
    <row r="564" spans="7:13">
      <c r="G564" s="1"/>
      <c r="I564" s="1"/>
      <c r="J564" s="3"/>
      <c r="K564" s="3"/>
      <c r="L564" s="3"/>
      <c r="M564" s="3"/>
    </row>
    <row r="565" spans="7:13">
      <c r="G565" s="1"/>
      <c r="I565" s="1"/>
      <c r="J565" s="3"/>
      <c r="K565" s="3"/>
      <c r="L565" s="3"/>
      <c r="M565" s="3"/>
    </row>
    <row r="566" spans="7:13">
      <c r="G566" s="1"/>
      <c r="I566" s="1"/>
      <c r="J566" s="3"/>
      <c r="K566" s="3"/>
      <c r="L566" s="3"/>
      <c r="M566" s="3"/>
    </row>
    <row r="567" spans="7:13">
      <c r="G567" s="1"/>
      <c r="I567" s="1"/>
      <c r="J567" s="3"/>
      <c r="K567" s="3"/>
      <c r="L567" s="3"/>
      <c r="M567" s="3"/>
    </row>
    <row r="568" spans="7:13">
      <c r="G568" s="1"/>
      <c r="I568" s="1"/>
      <c r="J568" s="3"/>
      <c r="K568" s="3"/>
      <c r="L568" s="3"/>
      <c r="M568" s="3"/>
    </row>
    <row r="569" spans="7:13">
      <c r="G569" s="1"/>
      <c r="I569" s="1"/>
      <c r="J569" s="3"/>
      <c r="K569" s="3"/>
      <c r="L569" s="3"/>
      <c r="M569" s="3"/>
    </row>
    <row r="570" spans="7:13">
      <c r="G570" s="1"/>
      <c r="I570" s="1"/>
      <c r="J570" s="3"/>
      <c r="K570" s="3"/>
      <c r="L570" s="3"/>
      <c r="M570" s="3"/>
    </row>
    <row r="571" spans="7:13">
      <c r="G571" s="1"/>
      <c r="I571" s="1"/>
      <c r="J571" s="3"/>
      <c r="K571" s="3"/>
      <c r="L571" s="3"/>
      <c r="M571" s="3"/>
    </row>
    <row r="572" spans="7:13">
      <c r="G572" s="1"/>
      <c r="I572" s="1"/>
      <c r="J572" s="3"/>
      <c r="K572" s="3"/>
      <c r="L572" s="3"/>
      <c r="M572" s="3"/>
    </row>
    <row r="573" spans="7:13">
      <c r="G573" s="1"/>
      <c r="I573" s="1"/>
      <c r="J573" s="3"/>
      <c r="K573" s="3"/>
      <c r="L573" s="3"/>
      <c r="M573" s="3"/>
    </row>
    <row r="574" spans="7:13">
      <c r="G574" s="1"/>
      <c r="I574" s="1"/>
      <c r="J574" s="3"/>
      <c r="K574" s="3"/>
      <c r="L574" s="3"/>
      <c r="M574" s="3"/>
    </row>
    <row r="575" spans="7:13">
      <c r="G575" s="1"/>
      <c r="I575" s="1"/>
      <c r="J575" s="3"/>
      <c r="K575" s="3"/>
      <c r="L575" s="3"/>
      <c r="M575" s="3"/>
    </row>
    <row r="576" spans="7:13">
      <c r="G576" s="1"/>
      <c r="I576" s="1"/>
      <c r="J576" s="3"/>
      <c r="K576" s="3"/>
      <c r="L576" s="3"/>
      <c r="M576" s="3"/>
    </row>
    <row r="577" spans="7:13">
      <c r="G577" s="1"/>
      <c r="I577" s="1"/>
      <c r="J577" s="3"/>
      <c r="K577" s="3"/>
      <c r="L577" s="3"/>
      <c r="M577" s="3"/>
    </row>
    <row r="578" spans="7:13">
      <c r="G578" s="1"/>
      <c r="I578" s="1"/>
      <c r="J578" s="3"/>
      <c r="K578" s="3"/>
      <c r="L578" s="3"/>
      <c r="M578" s="3"/>
    </row>
    <row r="579" spans="7:13">
      <c r="G579" s="1"/>
      <c r="I579" s="1"/>
      <c r="J579" s="3"/>
      <c r="K579" s="3"/>
      <c r="L579" s="3"/>
      <c r="M579" s="3"/>
    </row>
    <row r="580" spans="7:13">
      <c r="G580" s="1"/>
      <c r="I580" s="1"/>
      <c r="J580" s="3"/>
      <c r="K580" s="3"/>
      <c r="L580" s="3"/>
      <c r="M580" s="3"/>
    </row>
    <row r="581" spans="7:13">
      <c r="G581" s="1"/>
      <c r="I581" s="1"/>
      <c r="J581" s="3"/>
      <c r="K581" s="3"/>
      <c r="L581" s="3"/>
      <c r="M581" s="3"/>
    </row>
    <row r="582" spans="7:13">
      <c r="G582" s="1"/>
      <c r="I582" s="1"/>
      <c r="J582" s="3"/>
      <c r="K582" s="3"/>
      <c r="L582" s="3"/>
      <c r="M582" s="3"/>
    </row>
    <row r="583" spans="7:13">
      <c r="G583" s="1"/>
      <c r="I583" s="1"/>
      <c r="J583" s="3"/>
      <c r="K583" s="3"/>
      <c r="L583" s="3"/>
      <c r="M583" s="3"/>
    </row>
    <row r="584" spans="7:13">
      <c r="G584" s="1"/>
      <c r="I584" s="1"/>
      <c r="J584" s="3"/>
      <c r="K584" s="3"/>
      <c r="L584" s="3"/>
      <c r="M584" s="3"/>
    </row>
    <row r="585" spans="7:13">
      <c r="G585" s="1"/>
      <c r="I585" s="1"/>
      <c r="J585" s="3"/>
      <c r="K585" s="3"/>
      <c r="L585" s="3"/>
      <c r="M585" s="3"/>
    </row>
    <row r="586" spans="7:13">
      <c r="G586" s="1"/>
      <c r="I586" s="1"/>
      <c r="J586" s="3"/>
      <c r="K586" s="3"/>
      <c r="L586" s="3"/>
      <c r="M586" s="3"/>
    </row>
    <row r="587" spans="7:13">
      <c r="G587" s="1"/>
      <c r="I587" s="1"/>
      <c r="J587" s="3"/>
      <c r="K587" s="3"/>
      <c r="L587" s="3"/>
      <c r="M587" s="3"/>
    </row>
    <row r="588" spans="7:13">
      <c r="G588" s="1"/>
      <c r="I588" s="1"/>
      <c r="J588" s="3"/>
      <c r="K588" s="3"/>
      <c r="L588" s="3"/>
      <c r="M588" s="3"/>
    </row>
    <row r="589" spans="7:13">
      <c r="G589" s="1"/>
      <c r="I589" s="1"/>
      <c r="J589" s="3"/>
      <c r="K589" s="3"/>
      <c r="L589" s="3"/>
      <c r="M589" s="3"/>
    </row>
    <row r="590" spans="7:13">
      <c r="G590" s="1"/>
      <c r="I590" s="1"/>
      <c r="J590" s="3"/>
      <c r="K590" s="3"/>
      <c r="L590" s="3"/>
      <c r="M590" s="3"/>
    </row>
    <row r="591" spans="7:13">
      <c r="G591" s="1"/>
      <c r="I591" s="1"/>
      <c r="J591" s="3"/>
      <c r="K591" s="3"/>
      <c r="L591" s="3"/>
      <c r="M591" s="3"/>
    </row>
    <row r="592" spans="7:13">
      <c r="G592" s="1"/>
      <c r="I592" s="1"/>
      <c r="J592" s="3"/>
      <c r="K592" s="3"/>
      <c r="L592" s="3"/>
      <c r="M592" s="3"/>
    </row>
    <row r="593" spans="7:13">
      <c r="G593" s="1"/>
      <c r="I593" s="1"/>
      <c r="J593" s="3"/>
      <c r="K593" s="3"/>
      <c r="L593" s="3"/>
      <c r="M593" s="3"/>
    </row>
    <row r="594" spans="7:13">
      <c r="G594" s="1"/>
      <c r="I594" s="1"/>
      <c r="J594" s="3"/>
      <c r="K594" s="3"/>
      <c r="L594" s="3"/>
      <c r="M594" s="3"/>
    </row>
    <row r="595" spans="7:13">
      <c r="G595" s="1"/>
      <c r="I595" s="1"/>
      <c r="J595" s="3"/>
      <c r="K595" s="3"/>
      <c r="L595" s="3"/>
      <c r="M595" s="3"/>
    </row>
    <row r="596" spans="7:13">
      <c r="G596" s="1"/>
      <c r="I596" s="1"/>
      <c r="J596" s="3"/>
      <c r="K596" s="3"/>
      <c r="L596" s="3"/>
      <c r="M596" s="3"/>
    </row>
    <row r="597" spans="7:13">
      <c r="G597" s="1"/>
      <c r="I597" s="1"/>
      <c r="J597" s="3"/>
      <c r="K597" s="3"/>
      <c r="L597" s="3"/>
      <c r="M597" s="3"/>
    </row>
    <row r="598" spans="7:13">
      <c r="G598" s="1"/>
      <c r="I598" s="1"/>
      <c r="J598" s="3"/>
      <c r="K598" s="3"/>
      <c r="L598" s="3"/>
      <c r="M598" s="3"/>
    </row>
    <row r="599" spans="7:13">
      <c r="G599" s="1"/>
      <c r="I599" s="1"/>
      <c r="J599" s="3"/>
      <c r="K599" s="3"/>
      <c r="L599" s="3"/>
      <c r="M599" s="3"/>
    </row>
    <row r="600" spans="7:13">
      <c r="G600" s="1"/>
      <c r="I600" s="1"/>
      <c r="J600" s="3"/>
      <c r="K600" s="3"/>
      <c r="L600" s="3"/>
      <c r="M600" s="3"/>
    </row>
    <row r="601" spans="7:13">
      <c r="G601" s="1"/>
      <c r="I601" s="1"/>
      <c r="J601" s="3"/>
      <c r="K601" s="3"/>
      <c r="L601" s="3"/>
      <c r="M601" s="3"/>
    </row>
    <row r="602" spans="7:13">
      <c r="G602" s="1"/>
      <c r="I602" s="1"/>
      <c r="J602" s="3"/>
      <c r="K602" s="3"/>
      <c r="L602" s="3"/>
      <c r="M602" s="3"/>
    </row>
    <row r="603" spans="7:13">
      <c r="G603" s="1"/>
      <c r="I603" s="1"/>
      <c r="J603" s="3"/>
      <c r="K603" s="3"/>
      <c r="L603" s="3"/>
      <c r="M603" s="3"/>
    </row>
    <row r="604" spans="7:13">
      <c r="G604" s="1"/>
      <c r="I604" s="1"/>
      <c r="J604" s="3"/>
      <c r="K604" s="3"/>
      <c r="L604" s="3"/>
      <c r="M604" s="3"/>
    </row>
    <row r="605" spans="7:13">
      <c r="G605" s="1"/>
      <c r="I605" s="1"/>
      <c r="J605" s="3"/>
      <c r="K605" s="3"/>
      <c r="L605" s="3"/>
      <c r="M605" s="3"/>
    </row>
    <row r="606" spans="7:13">
      <c r="G606" s="1"/>
      <c r="I606" s="1"/>
      <c r="J606" s="3"/>
      <c r="K606" s="3"/>
      <c r="L606" s="3"/>
      <c r="M606" s="3"/>
    </row>
    <row r="607" spans="7:13">
      <c r="G607" s="1"/>
      <c r="I607" s="1"/>
      <c r="J607" s="3"/>
      <c r="K607" s="3"/>
      <c r="L607" s="3"/>
      <c r="M607" s="3"/>
    </row>
    <row r="608" spans="7:13">
      <c r="G608" s="1"/>
      <c r="I608" s="1"/>
      <c r="J608" s="3"/>
      <c r="K608" s="3"/>
      <c r="L608" s="3"/>
      <c r="M608" s="3"/>
    </row>
    <row r="609" spans="7:13">
      <c r="G609" s="1"/>
      <c r="I609" s="1"/>
      <c r="J609" s="3"/>
      <c r="K609" s="3"/>
      <c r="L609" s="3"/>
      <c r="M609" s="3"/>
    </row>
    <row r="610" spans="7:13">
      <c r="G610" s="1"/>
      <c r="I610" s="1"/>
      <c r="J610" s="3"/>
      <c r="K610" s="3"/>
      <c r="L610" s="3"/>
      <c r="M610" s="3"/>
    </row>
    <row r="611" spans="7:13">
      <c r="G611" s="1"/>
      <c r="I611" s="1"/>
      <c r="J611" s="3"/>
      <c r="K611" s="3"/>
      <c r="L611" s="3"/>
      <c r="M611" s="3"/>
    </row>
    <row r="612" spans="7:13">
      <c r="G612" s="1"/>
      <c r="I612" s="1"/>
      <c r="J612" s="3"/>
      <c r="K612" s="3"/>
      <c r="L612" s="3"/>
      <c r="M612" s="3"/>
    </row>
    <row r="613" spans="7:13">
      <c r="G613" s="1"/>
      <c r="I613" s="1"/>
      <c r="J613" s="3"/>
      <c r="K613" s="3"/>
      <c r="L613" s="3"/>
      <c r="M613" s="3"/>
    </row>
    <row r="614" spans="7:13">
      <c r="G614" s="1"/>
      <c r="I614" s="1"/>
      <c r="J614" s="3"/>
      <c r="K614" s="3"/>
      <c r="L614" s="3"/>
      <c r="M614" s="3"/>
    </row>
    <row r="615" spans="7:13">
      <c r="G615" s="1"/>
      <c r="I615" s="1"/>
      <c r="J615" s="3"/>
      <c r="K615" s="3"/>
      <c r="L615" s="3"/>
      <c r="M615" s="3"/>
    </row>
    <row r="616" spans="7:13">
      <c r="G616" s="1"/>
      <c r="I616" s="1"/>
      <c r="J616" s="3"/>
      <c r="K616" s="3"/>
      <c r="L616" s="3"/>
      <c r="M616" s="3"/>
    </row>
    <row r="617" spans="7:13">
      <c r="G617" s="1"/>
      <c r="I617" s="1"/>
      <c r="J617" s="3"/>
      <c r="K617" s="3"/>
      <c r="L617" s="3"/>
      <c r="M617" s="3"/>
    </row>
    <row r="618" spans="7:13">
      <c r="G618" s="1"/>
      <c r="I618" s="1"/>
      <c r="J618" s="3"/>
      <c r="K618" s="3"/>
      <c r="L618" s="3"/>
      <c r="M618" s="3"/>
    </row>
    <row r="619" spans="7:13">
      <c r="G619" s="1"/>
      <c r="I619" s="1"/>
      <c r="J619" s="3"/>
      <c r="K619" s="3"/>
      <c r="L619" s="3"/>
      <c r="M619" s="3"/>
    </row>
    <row r="620" spans="7:13">
      <c r="G620" s="1"/>
      <c r="I620" s="1"/>
      <c r="J620" s="3"/>
      <c r="K620" s="3"/>
      <c r="L620" s="3"/>
      <c r="M620" s="3"/>
    </row>
    <row r="621" spans="7:13">
      <c r="G621" s="1"/>
      <c r="I621" s="1"/>
      <c r="J621" s="3"/>
      <c r="K621" s="3"/>
      <c r="L621" s="3"/>
      <c r="M621" s="3"/>
    </row>
    <row r="622" spans="7:13">
      <c r="G622" s="1"/>
      <c r="I622" s="1"/>
      <c r="J622" s="3"/>
      <c r="K622" s="3"/>
      <c r="L622" s="3"/>
      <c r="M622" s="3"/>
    </row>
    <row r="623" spans="7:13">
      <c r="G623" s="1"/>
      <c r="I623" s="1"/>
      <c r="J623" s="3"/>
      <c r="K623" s="3"/>
      <c r="L623" s="3"/>
      <c r="M623" s="3"/>
    </row>
    <row r="624" spans="7:13">
      <c r="G624" s="1"/>
      <c r="I624" s="1"/>
      <c r="J624" s="3"/>
      <c r="K624" s="3"/>
      <c r="L624" s="3"/>
      <c r="M624" s="3"/>
    </row>
    <row r="625" spans="7:13">
      <c r="G625" s="1"/>
      <c r="I625" s="1"/>
      <c r="J625" s="3"/>
      <c r="K625" s="3"/>
      <c r="L625" s="3"/>
      <c r="M625" s="3"/>
    </row>
    <row r="626" spans="7:13">
      <c r="G626" s="1"/>
      <c r="I626" s="1"/>
      <c r="J626" s="3"/>
      <c r="K626" s="3"/>
      <c r="L626" s="3"/>
      <c r="M626" s="3"/>
    </row>
    <row r="627" spans="7:13">
      <c r="G627" s="1"/>
      <c r="I627" s="1"/>
      <c r="J627" s="3"/>
      <c r="K627" s="3"/>
      <c r="L627" s="3"/>
      <c r="M627" s="3"/>
    </row>
    <row r="628" spans="7:13">
      <c r="G628" s="1"/>
      <c r="I628" s="1"/>
      <c r="J628" s="3"/>
      <c r="K628" s="3"/>
      <c r="L628" s="3"/>
      <c r="M628" s="3"/>
    </row>
    <row r="629" spans="7:13">
      <c r="G629" s="1"/>
      <c r="I629" s="1"/>
      <c r="J629" s="3"/>
      <c r="K629" s="3"/>
      <c r="L629" s="3"/>
      <c r="M629" s="3"/>
    </row>
    <row r="630" spans="7:13">
      <c r="G630" s="1"/>
      <c r="I630" s="1"/>
      <c r="J630" s="3"/>
      <c r="K630" s="3"/>
      <c r="L630" s="3"/>
      <c r="M630" s="3"/>
    </row>
    <row r="631" spans="7:13">
      <c r="G631" s="1"/>
      <c r="I631" s="1"/>
      <c r="J631" s="3"/>
      <c r="K631" s="3"/>
      <c r="L631" s="3"/>
      <c r="M631" s="3"/>
    </row>
    <row r="632" spans="7:13">
      <c r="G632" s="1"/>
      <c r="I632" s="1"/>
      <c r="J632" s="3"/>
      <c r="K632" s="3"/>
      <c r="L632" s="3"/>
      <c r="M632" s="3"/>
    </row>
    <row r="633" spans="7:13">
      <c r="G633" s="1"/>
      <c r="I633" s="1"/>
      <c r="J633" s="3"/>
      <c r="K633" s="3"/>
      <c r="L633" s="3"/>
      <c r="M633" s="3"/>
    </row>
    <row r="634" spans="7:13">
      <c r="G634" s="1"/>
      <c r="I634" s="1"/>
      <c r="J634" s="3"/>
      <c r="K634" s="3"/>
      <c r="L634" s="3"/>
      <c r="M634" s="3"/>
    </row>
    <row r="635" spans="7:13">
      <c r="G635" s="1"/>
      <c r="I635" s="1"/>
      <c r="J635" s="3"/>
      <c r="K635" s="3"/>
      <c r="L635" s="3"/>
      <c r="M635" s="3"/>
    </row>
    <row r="636" spans="7:13">
      <c r="G636" s="1"/>
      <c r="I636" s="1"/>
      <c r="J636" s="3"/>
      <c r="K636" s="3"/>
      <c r="L636" s="3"/>
      <c r="M636" s="3"/>
    </row>
    <row r="637" spans="7:13">
      <c r="G637" s="1"/>
      <c r="I637" s="1"/>
      <c r="J637" s="3"/>
      <c r="K637" s="3"/>
      <c r="L637" s="3"/>
      <c r="M637" s="3"/>
    </row>
    <row r="638" spans="7:13">
      <c r="G638" s="1"/>
      <c r="I638" s="1"/>
      <c r="J638" s="3"/>
      <c r="K638" s="3"/>
      <c r="L638" s="3"/>
      <c r="M638" s="3"/>
    </row>
    <row r="639" spans="7:13">
      <c r="G639" s="1"/>
      <c r="I639" s="1"/>
      <c r="J639" s="3"/>
      <c r="K639" s="3"/>
      <c r="L639" s="3"/>
      <c r="M639" s="3"/>
    </row>
    <row r="640" spans="7:13">
      <c r="G640" s="1"/>
      <c r="I640" s="1"/>
      <c r="J640" s="3"/>
      <c r="K640" s="3"/>
      <c r="L640" s="3"/>
      <c r="M640" s="3"/>
    </row>
    <row r="641" spans="7:13">
      <c r="G641" s="1"/>
      <c r="I641" s="1"/>
      <c r="J641" s="3"/>
      <c r="K641" s="3"/>
      <c r="L641" s="3"/>
      <c r="M641" s="3"/>
    </row>
    <row r="642" spans="7:13">
      <c r="G642" s="1"/>
      <c r="I642" s="1"/>
      <c r="J642" s="3"/>
      <c r="K642" s="3"/>
      <c r="L642" s="3"/>
      <c r="M642" s="3"/>
    </row>
    <row r="643" spans="7:13">
      <c r="G643" s="1"/>
      <c r="I643" s="1"/>
      <c r="J643" s="3"/>
      <c r="K643" s="3"/>
      <c r="L643" s="3"/>
      <c r="M643" s="3"/>
    </row>
    <row r="644" spans="7:13">
      <c r="G644" s="1"/>
      <c r="I644" s="1"/>
      <c r="J644" s="3"/>
      <c r="K644" s="3"/>
      <c r="L644" s="3"/>
      <c r="M644" s="3"/>
    </row>
    <row r="645" spans="7:13">
      <c r="G645" s="1"/>
      <c r="I645" s="1"/>
      <c r="J645" s="3"/>
      <c r="K645" s="3"/>
      <c r="L645" s="3"/>
      <c r="M645" s="3"/>
    </row>
    <row r="646" spans="7:13">
      <c r="G646" s="1"/>
      <c r="I646" s="1"/>
      <c r="J646" s="3"/>
      <c r="K646" s="3"/>
      <c r="L646" s="3"/>
      <c r="M646" s="3"/>
    </row>
    <row r="647" spans="7:13">
      <c r="G647" s="1"/>
      <c r="I647" s="1"/>
      <c r="J647" s="3"/>
      <c r="K647" s="3"/>
      <c r="L647" s="3"/>
      <c r="M647" s="3"/>
    </row>
    <row r="648" spans="7:13">
      <c r="G648" s="1"/>
      <c r="I648" s="1"/>
      <c r="J648" s="3"/>
      <c r="K648" s="3"/>
      <c r="L648" s="3"/>
      <c r="M648" s="3"/>
    </row>
    <row r="649" spans="7:13">
      <c r="G649" s="1"/>
      <c r="I649" s="1"/>
      <c r="J649" s="3"/>
      <c r="K649" s="3"/>
      <c r="L649" s="3"/>
      <c r="M649" s="3"/>
    </row>
    <row r="650" spans="7:13">
      <c r="G650" s="1"/>
      <c r="I650" s="1"/>
      <c r="J650" s="3"/>
      <c r="K650" s="3"/>
      <c r="L650" s="3"/>
      <c r="M650" s="3"/>
    </row>
    <row r="651" spans="7:13">
      <c r="G651" s="1"/>
      <c r="I651" s="1"/>
      <c r="J651" s="3"/>
      <c r="K651" s="3"/>
      <c r="L651" s="3"/>
      <c r="M651" s="3"/>
    </row>
    <row r="652" spans="7:13">
      <c r="G652" s="1"/>
      <c r="I652" s="1"/>
      <c r="J652" s="3"/>
      <c r="K652" s="3"/>
      <c r="L652" s="3"/>
      <c r="M652" s="3"/>
    </row>
    <row r="653" spans="7:13">
      <c r="G653" s="1"/>
      <c r="I653" s="1"/>
      <c r="J653" s="3"/>
      <c r="K653" s="3"/>
      <c r="L653" s="3"/>
      <c r="M653" s="3"/>
    </row>
    <row r="654" spans="7:13">
      <c r="G654" s="1"/>
      <c r="I654" s="1"/>
      <c r="J654" s="3"/>
      <c r="K654" s="3"/>
      <c r="L654" s="3"/>
      <c r="M654" s="3"/>
    </row>
    <row r="655" spans="7:13">
      <c r="G655" s="1"/>
      <c r="I655" s="1"/>
      <c r="J655" s="3"/>
      <c r="K655" s="3"/>
      <c r="L655" s="3"/>
      <c r="M655" s="3"/>
    </row>
    <row r="656" spans="7:13">
      <c r="G656" s="1"/>
      <c r="I656" s="1"/>
      <c r="J656" s="3"/>
      <c r="K656" s="3"/>
      <c r="L656" s="3"/>
      <c r="M656" s="3"/>
    </row>
    <row r="657" spans="7:13">
      <c r="G657" s="1"/>
      <c r="I657" s="1"/>
      <c r="J657" s="3"/>
      <c r="K657" s="3"/>
      <c r="L657" s="3"/>
      <c r="M657" s="3"/>
    </row>
    <row r="658" spans="7:13">
      <c r="G658" s="1"/>
      <c r="I658" s="1"/>
      <c r="J658" s="3"/>
      <c r="K658" s="3"/>
      <c r="L658" s="3"/>
      <c r="M658" s="3"/>
    </row>
    <row r="659" spans="7:13">
      <c r="G659" s="1"/>
      <c r="I659" s="1"/>
      <c r="J659" s="3"/>
      <c r="K659" s="3"/>
      <c r="L659" s="3"/>
      <c r="M659" s="3"/>
    </row>
    <row r="660" spans="7:13">
      <c r="G660" s="1"/>
      <c r="I660" s="1"/>
      <c r="J660" s="3"/>
      <c r="K660" s="3"/>
      <c r="L660" s="3"/>
      <c r="M660" s="3"/>
    </row>
    <row r="661" spans="7:13">
      <c r="G661" s="1"/>
      <c r="I661" s="1"/>
      <c r="J661" s="3"/>
      <c r="K661" s="3"/>
      <c r="L661" s="3"/>
      <c r="M661" s="3"/>
    </row>
    <row r="662" spans="7:13">
      <c r="G662" s="1"/>
      <c r="I662" s="1"/>
      <c r="J662" s="3"/>
      <c r="K662" s="3"/>
      <c r="L662" s="3"/>
      <c r="M662" s="3"/>
    </row>
    <row r="663" spans="7:13">
      <c r="G663" s="1"/>
      <c r="I663" s="1"/>
      <c r="J663" s="3"/>
      <c r="K663" s="3"/>
      <c r="L663" s="3"/>
      <c r="M663" s="3"/>
    </row>
    <row r="664" spans="7:13">
      <c r="G664" s="1"/>
      <c r="I664" s="1"/>
      <c r="J664" s="3"/>
      <c r="K664" s="3"/>
      <c r="L664" s="3"/>
      <c r="M664" s="3"/>
    </row>
    <row r="665" spans="7:13">
      <c r="G665" s="1"/>
      <c r="I665" s="1"/>
      <c r="J665" s="3"/>
      <c r="K665" s="3"/>
      <c r="L665" s="3"/>
      <c r="M665" s="3"/>
    </row>
    <row r="666" spans="7:13">
      <c r="G666" s="1"/>
      <c r="I666" s="1"/>
      <c r="J666" s="3"/>
      <c r="K666" s="3"/>
      <c r="L666" s="3"/>
      <c r="M666" s="3"/>
    </row>
    <row r="667" spans="7:13">
      <c r="G667" s="1"/>
      <c r="I667" s="1"/>
      <c r="J667" s="3"/>
      <c r="K667" s="3"/>
      <c r="L667" s="3"/>
      <c r="M667" s="3"/>
    </row>
    <row r="668" spans="7:13">
      <c r="G668" s="1"/>
      <c r="I668" s="1"/>
      <c r="J668" s="3"/>
      <c r="K668" s="3"/>
      <c r="L668" s="3"/>
      <c r="M668" s="3"/>
    </row>
    <row r="669" spans="7:13">
      <c r="G669" s="1"/>
      <c r="I669" s="1"/>
      <c r="J669" s="3"/>
      <c r="K669" s="3"/>
      <c r="L669" s="3"/>
      <c r="M669" s="3"/>
    </row>
    <row r="670" spans="7:13">
      <c r="G670" s="1"/>
      <c r="I670" s="1"/>
      <c r="J670" s="3"/>
      <c r="K670" s="3"/>
      <c r="L670" s="3"/>
      <c r="M670" s="3"/>
    </row>
    <row r="671" spans="7:13">
      <c r="G671" s="1"/>
      <c r="I671" s="1"/>
      <c r="J671" s="3"/>
      <c r="K671" s="3"/>
      <c r="L671" s="3"/>
      <c r="M671" s="3"/>
    </row>
    <row r="672" spans="7:13">
      <c r="G672" s="1"/>
      <c r="I672" s="1"/>
      <c r="J672" s="3"/>
      <c r="K672" s="3"/>
      <c r="L672" s="3"/>
      <c r="M672" s="3"/>
    </row>
    <row r="673" spans="7:13">
      <c r="G673" s="1"/>
      <c r="I673" s="1"/>
      <c r="J673" s="3"/>
      <c r="K673" s="3"/>
      <c r="L673" s="3"/>
      <c r="M673" s="3"/>
    </row>
    <row r="674" spans="7:13">
      <c r="G674" s="1"/>
      <c r="I674" s="1"/>
      <c r="J674" s="3"/>
      <c r="K674" s="3"/>
      <c r="L674" s="3"/>
      <c r="M674" s="3"/>
    </row>
    <row r="675" spans="7:13">
      <c r="G675" s="1"/>
      <c r="I675" s="1"/>
      <c r="J675" s="3"/>
      <c r="K675" s="3"/>
      <c r="L675" s="3"/>
      <c r="M675" s="3"/>
    </row>
    <row r="676" spans="7:13">
      <c r="G676" s="1"/>
      <c r="I676" s="1"/>
      <c r="J676" s="3"/>
      <c r="K676" s="3"/>
      <c r="L676" s="3"/>
      <c r="M676" s="3"/>
    </row>
    <row r="677" spans="7:13">
      <c r="G677" s="1"/>
      <c r="I677" s="1"/>
      <c r="J677" s="3"/>
      <c r="K677" s="3"/>
      <c r="L677" s="3"/>
      <c r="M677" s="3"/>
    </row>
    <row r="678" spans="7:13">
      <c r="G678" s="1"/>
      <c r="I678" s="1"/>
      <c r="J678" s="3"/>
      <c r="K678" s="3"/>
      <c r="L678" s="3"/>
      <c r="M678" s="3"/>
    </row>
    <row r="679" spans="7:13">
      <c r="G679" s="1"/>
      <c r="I679" s="1"/>
      <c r="J679" s="3"/>
      <c r="K679" s="3"/>
      <c r="L679" s="3"/>
      <c r="M679" s="3"/>
    </row>
    <row r="680" spans="7:13">
      <c r="G680" s="1"/>
      <c r="I680" s="1"/>
      <c r="J680" s="3"/>
      <c r="K680" s="3"/>
      <c r="L680" s="3"/>
      <c r="M680" s="3"/>
    </row>
    <row r="681" spans="7:13">
      <c r="G681" s="1"/>
      <c r="I681" s="1"/>
      <c r="J681" s="3"/>
      <c r="K681" s="3"/>
      <c r="L681" s="3"/>
      <c r="M681" s="3"/>
    </row>
    <row r="682" spans="7:13">
      <c r="G682" s="1"/>
      <c r="I682" s="1"/>
      <c r="J682" s="3"/>
      <c r="K682" s="3"/>
      <c r="L682" s="3"/>
      <c r="M682" s="3"/>
    </row>
    <row r="683" spans="7:13">
      <c r="G683" s="1"/>
      <c r="I683" s="1"/>
      <c r="J683" s="3"/>
      <c r="K683" s="3"/>
      <c r="L683" s="3"/>
      <c r="M683" s="3"/>
    </row>
    <row r="684" spans="7:13">
      <c r="G684" s="1"/>
      <c r="I684" s="1"/>
      <c r="J684" s="3"/>
      <c r="K684" s="3"/>
      <c r="L684" s="3"/>
      <c r="M684" s="3"/>
    </row>
    <row r="685" spans="7:13">
      <c r="G685" s="1"/>
      <c r="I685" s="1"/>
      <c r="J685" s="3"/>
      <c r="K685" s="3"/>
      <c r="L685" s="3"/>
      <c r="M685" s="3"/>
    </row>
    <row r="686" spans="7:13">
      <c r="G686" s="1"/>
      <c r="I686" s="1"/>
      <c r="J686" s="3"/>
      <c r="K686" s="3"/>
      <c r="L686" s="3"/>
      <c r="M686" s="3"/>
    </row>
    <row r="687" spans="7:13">
      <c r="G687" s="1"/>
      <c r="I687" s="1"/>
      <c r="J687" s="3"/>
      <c r="K687" s="3"/>
      <c r="L687" s="3"/>
      <c r="M687" s="3"/>
    </row>
    <row r="688" spans="7:13">
      <c r="G688" s="1"/>
      <c r="I688" s="1"/>
      <c r="J688" s="3"/>
      <c r="K688" s="3"/>
      <c r="L688" s="3"/>
      <c r="M688" s="3"/>
    </row>
    <row r="689" spans="7:13">
      <c r="G689" s="1"/>
      <c r="I689" s="1"/>
      <c r="J689" s="3"/>
      <c r="K689" s="3"/>
      <c r="L689" s="3"/>
      <c r="M689" s="3"/>
    </row>
    <row r="690" spans="7:13">
      <c r="G690" s="1"/>
      <c r="I690" s="1"/>
      <c r="J690" s="3"/>
      <c r="K690" s="3"/>
      <c r="L690" s="3"/>
      <c r="M690" s="3"/>
    </row>
    <row r="691" spans="7:13">
      <c r="G691" s="1"/>
      <c r="I691" s="1"/>
      <c r="J691" s="3"/>
      <c r="K691" s="3"/>
      <c r="L691" s="3"/>
      <c r="M691" s="3"/>
    </row>
    <row r="692" spans="7:13">
      <c r="G692" s="1"/>
      <c r="I692" s="1"/>
      <c r="J692" s="3"/>
      <c r="K692" s="3"/>
      <c r="L692" s="3"/>
      <c r="M692" s="3"/>
    </row>
    <row r="693" spans="7:13">
      <c r="G693" s="1"/>
      <c r="I693" s="1"/>
      <c r="J693" s="3"/>
      <c r="K693" s="3"/>
      <c r="L693" s="3"/>
      <c r="M693" s="3"/>
    </row>
    <row r="694" spans="7:13">
      <c r="G694" s="1"/>
      <c r="I694" s="1"/>
      <c r="J694" s="3"/>
      <c r="K694" s="3"/>
      <c r="L694" s="3"/>
      <c r="M694" s="3"/>
    </row>
    <row r="695" spans="7:13">
      <c r="G695" s="1"/>
      <c r="I695" s="1"/>
      <c r="J695" s="3"/>
      <c r="K695" s="3"/>
      <c r="L695" s="3"/>
      <c r="M695" s="3"/>
    </row>
    <row r="696" spans="7:13">
      <c r="G696" s="1"/>
      <c r="I696" s="1"/>
      <c r="J696" s="3"/>
      <c r="K696" s="3"/>
      <c r="L696" s="3"/>
      <c r="M696" s="3"/>
    </row>
    <row r="697" spans="7:13">
      <c r="G697" s="1"/>
      <c r="I697" s="1"/>
      <c r="J697" s="3"/>
      <c r="K697" s="3"/>
      <c r="L697" s="3"/>
      <c r="M697" s="3"/>
    </row>
    <row r="698" spans="7:13">
      <c r="G698" s="1"/>
      <c r="I698" s="1"/>
      <c r="J698" s="3"/>
      <c r="K698" s="3"/>
      <c r="L698" s="3"/>
      <c r="M698" s="3"/>
    </row>
    <row r="699" spans="7:13">
      <c r="G699" s="1"/>
      <c r="I699" s="1"/>
      <c r="J699" s="3"/>
      <c r="K699" s="3"/>
      <c r="L699" s="3"/>
      <c r="M699" s="3"/>
    </row>
    <row r="700" spans="7:13">
      <c r="G700" s="1"/>
      <c r="I700" s="1"/>
      <c r="J700" s="3"/>
      <c r="K700" s="3"/>
      <c r="L700" s="3"/>
      <c r="M700" s="3"/>
    </row>
    <row r="701" spans="7:13">
      <c r="G701" s="1"/>
      <c r="I701" s="1"/>
      <c r="J701" s="3"/>
      <c r="K701" s="3"/>
      <c r="L701" s="3"/>
      <c r="M701" s="3"/>
    </row>
    <row r="702" spans="7:13">
      <c r="G702" s="1"/>
      <c r="I702" s="1"/>
      <c r="J702" s="3"/>
      <c r="K702" s="3"/>
      <c r="L702" s="3"/>
      <c r="M702" s="3"/>
    </row>
    <row r="703" spans="7:13">
      <c r="G703" s="1"/>
      <c r="I703" s="1"/>
      <c r="J703" s="3"/>
      <c r="K703" s="3"/>
      <c r="L703" s="3"/>
      <c r="M703" s="3"/>
    </row>
    <row r="704" spans="7:13">
      <c r="G704" s="1"/>
      <c r="I704" s="1"/>
      <c r="J704" s="3"/>
      <c r="K704" s="3"/>
      <c r="L704" s="3"/>
      <c r="M704" s="3"/>
    </row>
    <row r="705" spans="7:13">
      <c r="G705" s="1"/>
      <c r="I705" s="1"/>
      <c r="J705" s="3"/>
      <c r="K705" s="3"/>
      <c r="L705" s="3"/>
      <c r="M705" s="3"/>
    </row>
    <row r="706" spans="7:13">
      <c r="G706" s="1"/>
      <c r="I706" s="1"/>
      <c r="J706" s="3"/>
      <c r="K706" s="3"/>
      <c r="L706" s="3"/>
      <c r="M706" s="3"/>
    </row>
    <row r="707" spans="7:13">
      <c r="G707" s="1"/>
      <c r="I707" s="1"/>
      <c r="J707" s="3"/>
      <c r="K707" s="3"/>
      <c r="L707" s="3"/>
      <c r="M707" s="3"/>
    </row>
    <row r="708" spans="7:13">
      <c r="G708" s="1"/>
      <c r="I708" s="1"/>
      <c r="J708" s="3"/>
      <c r="K708" s="3"/>
      <c r="L708" s="3"/>
      <c r="M708" s="3"/>
    </row>
    <row r="709" spans="7:13">
      <c r="G709" s="1"/>
      <c r="I709" s="1"/>
      <c r="J709" s="3"/>
      <c r="K709" s="3"/>
      <c r="L709" s="3"/>
      <c r="M709" s="3"/>
    </row>
    <row r="710" spans="7:13">
      <c r="G710" s="1"/>
      <c r="I710" s="1"/>
      <c r="J710" s="3"/>
      <c r="K710" s="3"/>
      <c r="L710" s="3"/>
      <c r="M710" s="3"/>
    </row>
    <row r="711" spans="7:13">
      <c r="G711" s="1"/>
      <c r="I711" s="1"/>
      <c r="J711" s="3"/>
      <c r="K711" s="3"/>
      <c r="L711" s="3"/>
      <c r="M711" s="3"/>
    </row>
    <row r="712" spans="7:13">
      <c r="G712" s="1"/>
      <c r="I712" s="1"/>
      <c r="J712" s="3"/>
      <c r="K712" s="3"/>
      <c r="L712" s="3"/>
      <c r="M712" s="3"/>
    </row>
    <row r="713" spans="7:13">
      <c r="G713" s="1"/>
      <c r="I713" s="1"/>
      <c r="J713" s="3"/>
      <c r="K713" s="3"/>
      <c r="L713" s="3"/>
      <c r="M713" s="3"/>
    </row>
    <row r="714" spans="7:13">
      <c r="G714" s="1"/>
      <c r="I714" s="1"/>
      <c r="J714" s="3"/>
      <c r="K714" s="3"/>
      <c r="L714" s="3"/>
      <c r="M714" s="3"/>
    </row>
    <row r="715" spans="7:13">
      <c r="G715" s="1"/>
      <c r="I715" s="1"/>
      <c r="J715" s="3"/>
      <c r="K715" s="3"/>
      <c r="L715" s="3"/>
      <c r="M715" s="3"/>
    </row>
    <row r="716" spans="7:13">
      <c r="G716" s="1"/>
      <c r="I716" s="1"/>
      <c r="J716" s="3"/>
      <c r="K716" s="3"/>
      <c r="L716" s="3"/>
      <c r="M716" s="3"/>
    </row>
    <row r="717" spans="7:13">
      <c r="G717" s="1"/>
      <c r="I717" s="1"/>
      <c r="J717" s="3"/>
      <c r="K717" s="3"/>
      <c r="L717" s="3"/>
      <c r="M717" s="3"/>
    </row>
    <row r="718" spans="7:13">
      <c r="G718" s="1"/>
      <c r="I718" s="1"/>
      <c r="J718" s="3"/>
      <c r="K718" s="3"/>
      <c r="L718" s="3"/>
      <c r="M718" s="3"/>
    </row>
    <row r="719" spans="7:13">
      <c r="G719" s="1"/>
      <c r="I719" s="1"/>
      <c r="J719" s="3"/>
      <c r="K719" s="3"/>
      <c r="L719" s="3"/>
      <c r="M719" s="3"/>
    </row>
    <row r="720" spans="7:13">
      <c r="G720" s="1"/>
      <c r="I720" s="1"/>
      <c r="J720" s="3"/>
      <c r="K720" s="3"/>
      <c r="L720" s="3"/>
      <c r="M720" s="3"/>
    </row>
    <row r="721" spans="7:13">
      <c r="G721" s="1"/>
      <c r="I721" s="1"/>
      <c r="J721" s="3"/>
      <c r="K721" s="3"/>
      <c r="L721" s="3"/>
      <c r="M721" s="3"/>
    </row>
    <row r="722" spans="7:13">
      <c r="G722" s="1"/>
      <c r="I722" s="1"/>
      <c r="J722" s="3"/>
      <c r="K722" s="3"/>
      <c r="L722" s="3"/>
      <c r="M722" s="3"/>
    </row>
    <row r="723" spans="7:13">
      <c r="G723" s="1"/>
      <c r="I723" s="1"/>
      <c r="J723" s="3"/>
      <c r="K723" s="3"/>
      <c r="L723" s="3"/>
      <c r="M723" s="3"/>
    </row>
    <row r="724" spans="7:13">
      <c r="G724" s="1"/>
      <c r="I724" s="1"/>
      <c r="J724" s="3"/>
      <c r="K724" s="3"/>
      <c r="L724" s="3"/>
      <c r="M724" s="3"/>
    </row>
    <row r="725" spans="7:13">
      <c r="G725" s="1"/>
      <c r="I725" s="1"/>
      <c r="J725" s="3"/>
      <c r="K725" s="3"/>
      <c r="L725" s="3"/>
      <c r="M725" s="3"/>
    </row>
    <row r="726" spans="7:13">
      <c r="G726" s="1"/>
      <c r="I726" s="1"/>
      <c r="J726" s="3"/>
      <c r="K726" s="3"/>
      <c r="L726" s="3"/>
      <c r="M726" s="3"/>
    </row>
    <row r="727" spans="7:13">
      <c r="G727" s="1"/>
      <c r="I727" s="1"/>
      <c r="J727" s="3"/>
      <c r="K727" s="3"/>
      <c r="L727" s="3"/>
      <c r="M727" s="3"/>
    </row>
    <row r="728" spans="7:13">
      <c r="G728" s="1"/>
      <c r="I728" s="1"/>
      <c r="J728" s="3"/>
      <c r="K728" s="3"/>
      <c r="L728" s="3"/>
      <c r="M728" s="3"/>
    </row>
    <row r="729" spans="7:13">
      <c r="G729" s="1"/>
      <c r="I729" s="1"/>
      <c r="J729" s="3"/>
      <c r="K729" s="3"/>
      <c r="L729" s="3"/>
      <c r="M729" s="3"/>
    </row>
    <row r="730" spans="7:13">
      <c r="G730" s="1"/>
      <c r="I730" s="1"/>
      <c r="J730" s="3"/>
      <c r="K730" s="3"/>
      <c r="L730" s="3"/>
      <c r="M730" s="3"/>
    </row>
    <row r="731" spans="7:13">
      <c r="G731" s="1"/>
      <c r="I731" s="1"/>
      <c r="J731" s="3"/>
      <c r="K731" s="3"/>
      <c r="L731" s="3"/>
      <c r="M731" s="3"/>
    </row>
    <row r="732" spans="7:13">
      <c r="G732" s="1"/>
      <c r="I732" s="1"/>
      <c r="J732" s="3"/>
      <c r="K732" s="3"/>
      <c r="L732" s="3"/>
      <c r="M732" s="3"/>
    </row>
    <row r="733" spans="7:13">
      <c r="G733" s="1"/>
      <c r="I733" s="1"/>
      <c r="J733" s="3"/>
      <c r="K733" s="3"/>
      <c r="L733" s="3"/>
      <c r="M733" s="3"/>
    </row>
    <row r="734" spans="7:13">
      <c r="G734" s="1"/>
      <c r="I734" s="1"/>
      <c r="J734" s="3"/>
      <c r="K734" s="3"/>
      <c r="L734" s="3"/>
      <c r="M734" s="3"/>
    </row>
    <row r="735" spans="7:13">
      <c r="G735" s="1"/>
      <c r="I735" s="1"/>
      <c r="J735" s="3"/>
      <c r="K735" s="3"/>
      <c r="L735" s="3"/>
      <c r="M735" s="3"/>
    </row>
    <row r="736" spans="7:13">
      <c r="G736" s="1"/>
      <c r="I736" s="1"/>
      <c r="J736" s="3"/>
      <c r="K736" s="3"/>
      <c r="L736" s="3"/>
      <c r="M736" s="3"/>
    </row>
    <row r="737" spans="7:13">
      <c r="G737" s="1"/>
      <c r="I737" s="1"/>
      <c r="J737" s="3"/>
      <c r="K737" s="3"/>
      <c r="L737" s="3"/>
      <c r="M737" s="3"/>
    </row>
    <row r="738" spans="7:13">
      <c r="G738" s="1"/>
      <c r="I738" s="1"/>
      <c r="J738" s="3"/>
      <c r="K738" s="3"/>
      <c r="L738" s="3"/>
      <c r="M738" s="3"/>
    </row>
    <row r="739" spans="7:13">
      <c r="G739" s="1"/>
      <c r="I739" s="1"/>
      <c r="J739" s="3"/>
      <c r="K739" s="3"/>
      <c r="L739" s="3"/>
      <c r="M739" s="3"/>
    </row>
    <row r="740" spans="7:13">
      <c r="G740" s="1"/>
      <c r="I740" s="1"/>
      <c r="J740" s="3"/>
      <c r="K740" s="3"/>
      <c r="L740" s="3"/>
      <c r="M740" s="3"/>
    </row>
    <row r="741" spans="7:13">
      <c r="G741" s="1"/>
      <c r="I741" s="1"/>
      <c r="J741" s="3"/>
      <c r="K741" s="3"/>
      <c r="L741" s="3"/>
      <c r="M741" s="3"/>
    </row>
    <row r="742" spans="7:13">
      <c r="G742" s="1"/>
      <c r="I742" s="1"/>
      <c r="J742" s="3"/>
      <c r="K742" s="3"/>
      <c r="L742" s="3"/>
      <c r="M742" s="3"/>
    </row>
    <row r="743" spans="7:13">
      <c r="G743" s="1"/>
      <c r="I743" s="1"/>
      <c r="J743" s="3"/>
      <c r="K743" s="3"/>
      <c r="L743" s="3"/>
      <c r="M743" s="3"/>
    </row>
    <row r="744" spans="7:13">
      <c r="G744" s="1"/>
      <c r="I744" s="1"/>
      <c r="J744" s="3"/>
      <c r="K744" s="3"/>
      <c r="L744" s="3"/>
      <c r="M744" s="3"/>
    </row>
    <row r="745" spans="7:13">
      <c r="G745" s="1"/>
      <c r="I745" s="1"/>
      <c r="J745" s="3"/>
      <c r="K745" s="3"/>
      <c r="L745" s="3"/>
      <c r="M745" s="3"/>
    </row>
    <row r="746" spans="7:13">
      <c r="G746" s="1"/>
      <c r="I746" s="1"/>
      <c r="J746" s="3"/>
      <c r="K746" s="3"/>
      <c r="L746" s="3"/>
      <c r="M746" s="3"/>
    </row>
    <row r="747" spans="7:13">
      <c r="G747" s="1"/>
      <c r="I747" s="1"/>
      <c r="J747" s="3"/>
      <c r="K747" s="3"/>
      <c r="L747" s="3"/>
      <c r="M747" s="3"/>
    </row>
    <row r="748" spans="7:13">
      <c r="G748" s="1"/>
      <c r="I748" s="1"/>
      <c r="J748" s="3"/>
      <c r="K748" s="3"/>
      <c r="L748" s="3"/>
      <c r="M748" s="3"/>
    </row>
    <row r="749" spans="7:13">
      <c r="G749" s="1"/>
      <c r="I749" s="1"/>
      <c r="J749" s="3"/>
      <c r="K749" s="3"/>
      <c r="L749" s="3"/>
      <c r="M749" s="3"/>
    </row>
    <row r="750" spans="7:13">
      <c r="G750" s="1"/>
      <c r="I750" s="1"/>
      <c r="J750" s="3"/>
      <c r="K750" s="3"/>
      <c r="L750" s="3"/>
      <c r="M750" s="3"/>
    </row>
    <row r="751" spans="7:13">
      <c r="G751" s="1"/>
      <c r="I751" s="1"/>
      <c r="J751" s="3"/>
      <c r="K751" s="3"/>
      <c r="L751" s="3"/>
      <c r="M751" s="3"/>
    </row>
    <row r="752" spans="7:13">
      <c r="G752" s="1"/>
      <c r="I752" s="1"/>
      <c r="J752" s="3"/>
      <c r="K752" s="3"/>
      <c r="L752" s="3"/>
      <c r="M752" s="3"/>
    </row>
    <row r="753" spans="7:13">
      <c r="G753" s="1"/>
      <c r="I753" s="1"/>
      <c r="J753" s="3"/>
      <c r="K753" s="3"/>
      <c r="L753" s="3"/>
      <c r="M753" s="3"/>
    </row>
    <row r="754" spans="7:13">
      <c r="G754" s="1"/>
      <c r="I754" s="1"/>
      <c r="J754" s="3"/>
      <c r="K754" s="3"/>
      <c r="L754" s="3"/>
      <c r="M754" s="3"/>
    </row>
    <row r="755" spans="7:13">
      <c r="G755" s="1"/>
      <c r="I755" s="1"/>
      <c r="J755" s="3"/>
      <c r="K755" s="3"/>
      <c r="L755" s="3"/>
      <c r="M755" s="3"/>
    </row>
    <row r="756" spans="7:13">
      <c r="G756" s="1"/>
      <c r="I756" s="1"/>
      <c r="J756" s="3"/>
      <c r="K756" s="3"/>
      <c r="L756" s="3"/>
      <c r="M756" s="3"/>
    </row>
    <row r="757" spans="7:13">
      <c r="G757" s="1"/>
      <c r="I757" s="1"/>
      <c r="J757" s="3"/>
      <c r="K757" s="3"/>
      <c r="L757" s="3"/>
      <c r="M757" s="3"/>
    </row>
    <row r="758" spans="7:13">
      <c r="G758" s="1"/>
      <c r="I758" s="1"/>
      <c r="J758" s="3"/>
      <c r="K758" s="3"/>
      <c r="L758" s="3"/>
      <c r="M758" s="3"/>
    </row>
    <row r="759" spans="7:13">
      <c r="G759" s="1"/>
      <c r="I759" s="1"/>
      <c r="J759" s="3"/>
      <c r="K759" s="3"/>
      <c r="L759" s="3"/>
      <c r="M759" s="3"/>
    </row>
    <row r="760" spans="7:13">
      <c r="G760" s="1"/>
      <c r="I760" s="1"/>
      <c r="J760" s="3"/>
      <c r="K760" s="3"/>
      <c r="L760" s="3"/>
      <c r="M760" s="3"/>
    </row>
    <row r="761" spans="7:13">
      <c r="G761" s="1"/>
      <c r="I761" s="1"/>
      <c r="J761" s="3"/>
      <c r="K761" s="3"/>
      <c r="L761" s="3"/>
      <c r="M761" s="3"/>
    </row>
    <row r="762" spans="7:13">
      <c r="G762" s="1"/>
      <c r="I762" s="1"/>
      <c r="J762" s="3"/>
      <c r="K762" s="3"/>
      <c r="L762" s="3"/>
      <c r="M762" s="3"/>
    </row>
    <row r="763" spans="7:13">
      <c r="G763" s="1"/>
      <c r="I763" s="1"/>
      <c r="J763" s="3"/>
      <c r="K763" s="3"/>
      <c r="L763" s="3"/>
      <c r="M763" s="3"/>
    </row>
    <row r="764" spans="7:13">
      <c r="G764" s="1"/>
      <c r="I764" s="1"/>
      <c r="J764" s="3"/>
      <c r="K764" s="3"/>
      <c r="L764" s="3"/>
      <c r="M764" s="3"/>
    </row>
    <row r="765" spans="7:13">
      <c r="G765" s="1"/>
      <c r="I765" s="1"/>
      <c r="J765" s="3"/>
      <c r="K765" s="3"/>
      <c r="L765" s="3"/>
      <c r="M765" s="3"/>
    </row>
    <row r="766" spans="7:13">
      <c r="G766" s="1"/>
      <c r="I766" s="1"/>
      <c r="J766" s="3"/>
      <c r="K766" s="3"/>
      <c r="L766" s="3"/>
      <c r="M766" s="3"/>
    </row>
    <row r="767" spans="7:13">
      <c r="G767" s="1"/>
      <c r="I767" s="1"/>
      <c r="J767" s="3"/>
      <c r="K767" s="3"/>
      <c r="L767" s="3"/>
      <c r="M767" s="3"/>
    </row>
    <row r="768" spans="7:13">
      <c r="G768" s="1"/>
      <c r="I768" s="1"/>
      <c r="J768" s="3"/>
      <c r="K768" s="3"/>
      <c r="L768" s="3"/>
      <c r="M768" s="3"/>
    </row>
    <row r="769" spans="7:13">
      <c r="G769" s="1"/>
      <c r="I769" s="1"/>
      <c r="J769" s="3"/>
      <c r="K769" s="3"/>
      <c r="L769" s="3"/>
      <c r="M769" s="3"/>
    </row>
    <row r="770" spans="7:13">
      <c r="G770" s="1"/>
      <c r="I770" s="1"/>
      <c r="J770" s="3"/>
      <c r="K770" s="3"/>
      <c r="L770" s="3"/>
      <c r="M770" s="3"/>
    </row>
    <row r="771" spans="7:13">
      <c r="G771" s="1"/>
      <c r="I771" s="1"/>
      <c r="J771" s="3"/>
      <c r="K771" s="3"/>
      <c r="L771" s="3"/>
      <c r="M771" s="3"/>
    </row>
    <row r="772" spans="7:13">
      <c r="G772" s="1"/>
      <c r="I772" s="1"/>
      <c r="J772" s="3"/>
      <c r="K772" s="3"/>
      <c r="L772" s="3"/>
      <c r="M772" s="3"/>
    </row>
    <row r="773" spans="7:13">
      <c r="G773" s="1"/>
      <c r="I773" s="1"/>
      <c r="J773" s="3"/>
      <c r="K773" s="3"/>
      <c r="L773" s="3"/>
      <c r="M773" s="3"/>
    </row>
    <row r="774" spans="7:13">
      <c r="G774" s="1"/>
      <c r="I774" s="1"/>
      <c r="J774" s="3"/>
      <c r="K774" s="3"/>
      <c r="L774" s="3"/>
      <c r="M774" s="3"/>
    </row>
    <row r="775" spans="7:13">
      <c r="G775" s="1"/>
      <c r="I775" s="1"/>
      <c r="J775" s="3"/>
      <c r="K775" s="3"/>
      <c r="L775" s="3"/>
      <c r="M775" s="3"/>
    </row>
    <row r="776" spans="7:13">
      <c r="G776" s="1"/>
      <c r="I776" s="1"/>
      <c r="J776" s="3"/>
      <c r="K776" s="3"/>
      <c r="L776" s="3"/>
      <c r="M776" s="3"/>
    </row>
    <row r="777" spans="7:13">
      <c r="G777" s="1"/>
      <c r="I777" s="1"/>
      <c r="J777" s="3"/>
      <c r="K777" s="3"/>
      <c r="L777" s="3"/>
      <c r="M777" s="3"/>
    </row>
    <row r="778" spans="7:13">
      <c r="G778" s="1"/>
      <c r="I778" s="1"/>
      <c r="J778" s="3"/>
      <c r="K778" s="3"/>
      <c r="L778" s="3"/>
      <c r="M778" s="3"/>
    </row>
    <row r="779" spans="7:13">
      <c r="G779" s="1"/>
      <c r="I779" s="1"/>
      <c r="J779" s="3"/>
      <c r="K779" s="3"/>
      <c r="L779" s="3"/>
      <c r="M779" s="3"/>
    </row>
    <row r="780" spans="7:13">
      <c r="G780" s="1"/>
      <c r="I780" s="1"/>
      <c r="J780" s="3"/>
      <c r="K780" s="3"/>
      <c r="L780" s="3"/>
      <c r="M780" s="3"/>
    </row>
    <row r="781" spans="7:13">
      <c r="G781" s="1"/>
      <c r="I781" s="1"/>
      <c r="J781" s="3"/>
      <c r="K781" s="3"/>
      <c r="L781" s="3"/>
      <c r="M781" s="3"/>
    </row>
    <row r="782" spans="7:13">
      <c r="G782" s="1"/>
      <c r="I782" s="1"/>
      <c r="J782" s="3"/>
      <c r="K782" s="3"/>
      <c r="L782" s="3"/>
      <c r="M782" s="3"/>
    </row>
    <row r="783" spans="7:13">
      <c r="G783" s="1"/>
      <c r="I783" s="1"/>
      <c r="J783" s="3"/>
      <c r="K783" s="3"/>
      <c r="L783" s="3"/>
      <c r="M783" s="3"/>
    </row>
    <row r="784" spans="7:13">
      <c r="G784" s="1"/>
      <c r="I784" s="1"/>
      <c r="J784" s="3"/>
      <c r="K784" s="3"/>
      <c r="L784" s="3"/>
      <c r="M784" s="3"/>
    </row>
    <row r="785" spans="7:13">
      <c r="G785" s="1"/>
      <c r="I785" s="1"/>
      <c r="J785" s="3"/>
      <c r="K785" s="3"/>
      <c r="L785" s="3"/>
      <c r="M785" s="3"/>
    </row>
    <row r="786" spans="7:13">
      <c r="G786" s="1"/>
      <c r="I786" s="1"/>
      <c r="J786" s="3"/>
      <c r="K786" s="3"/>
      <c r="L786" s="3"/>
      <c r="M786" s="3"/>
    </row>
    <row r="787" spans="7:13">
      <c r="G787" s="1"/>
      <c r="I787" s="1"/>
      <c r="J787" s="3"/>
      <c r="K787" s="3"/>
      <c r="L787" s="3"/>
      <c r="M787" s="3"/>
    </row>
    <row r="788" spans="7:13">
      <c r="G788" s="1"/>
      <c r="I788" s="1"/>
      <c r="J788" s="3"/>
      <c r="K788" s="3"/>
      <c r="L788" s="3"/>
      <c r="M788" s="3"/>
    </row>
    <row r="789" spans="7:13">
      <c r="G789" s="1"/>
      <c r="I789" s="1"/>
      <c r="J789" s="3"/>
      <c r="K789" s="3"/>
      <c r="L789" s="3"/>
      <c r="M789" s="3"/>
    </row>
    <row r="790" spans="7:13">
      <c r="G790" s="1"/>
      <c r="I790" s="1"/>
      <c r="J790" s="3"/>
      <c r="K790" s="3"/>
      <c r="L790" s="3"/>
      <c r="M790" s="3"/>
    </row>
    <row r="791" spans="7:13">
      <c r="G791" s="1"/>
      <c r="I791" s="1"/>
      <c r="J791" s="3"/>
      <c r="K791" s="3"/>
      <c r="L791" s="3"/>
      <c r="M791" s="3"/>
    </row>
    <row r="792" spans="7:13">
      <c r="G792" s="1"/>
      <c r="I792" s="1"/>
      <c r="J792" s="3"/>
      <c r="K792" s="3"/>
      <c r="L792" s="3"/>
      <c r="M792" s="3"/>
    </row>
    <row r="793" spans="7:13">
      <c r="G793" s="1"/>
      <c r="I793" s="1"/>
      <c r="J793" s="3"/>
      <c r="K793" s="3"/>
      <c r="L793" s="3"/>
      <c r="M793" s="3"/>
    </row>
    <row r="794" spans="7:13">
      <c r="G794" s="1"/>
      <c r="I794" s="1"/>
      <c r="J794" s="3"/>
      <c r="K794" s="3"/>
      <c r="L794" s="3"/>
      <c r="M794" s="3"/>
    </row>
    <row r="795" spans="7:13">
      <c r="G795" s="1"/>
      <c r="I795" s="1"/>
      <c r="J795" s="3"/>
      <c r="K795" s="3"/>
      <c r="L795" s="3"/>
      <c r="M795" s="3"/>
    </row>
    <row r="796" spans="7:13">
      <c r="G796" s="1"/>
      <c r="I796" s="1"/>
      <c r="J796" s="3"/>
      <c r="K796" s="3"/>
      <c r="L796" s="3"/>
      <c r="M796" s="3"/>
    </row>
    <row r="797" spans="7:13">
      <c r="G797" s="1"/>
      <c r="I797" s="1"/>
      <c r="J797" s="3"/>
      <c r="K797" s="3"/>
      <c r="L797" s="3"/>
      <c r="M797" s="3"/>
    </row>
    <row r="798" spans="7:13">
      <c r="G798" s="1"/>
      <c r="I798" s="1"/>
      <c r="J798" s="3"/>
      <c r="K798" s="3"/>
      <c r="L798" s="3"/>
      <c r="M798" s="3"/>
    </row>
    <row r="799" spans="7:13">
      <c r="G799" s="1"/>
      <c r="I799" s="1"/>
      <c r="J799" s="3"/>
      <c r="K799" s="3"/>
      <c r="L799" s="3"/>
      <c r="M799" s="3"/>
    </row>
    <row r="800" spans="7:13">
      <c r="G800" s="1"/>
      <c r="I800" s="1"/>
      <c r="J800" s="3"/>
      <c r="K800" s="3"/>
      <c r="L800" s="3"/>
      <c r="M800" s="3"/>
    </row>
    <row r="801" spans="7:13">
      <c r="G801" s="1"/>
      <c r="I801" s="1"/>
      <c r="J801" s="3"/>
      <c r="K801" s="3"/>
      <c r="L801" s="3"/>
      <c r="M801" s="3"/>
    </row>
    <row r="802" spans="7:13">
      <c r="G802" s="1"/>
      <c r="I802" s="1"/>
      <c r="J802" s="3"/>
      <c r="K802" s="3"/>
      <c r="L802" s="3"/>
      <c r="M802" s="3"/>
    </row>
    <row r="803" spans="7:13">
      <c r="G803" s="1"/>
      <c r="I803" s="1"/>
      <c r="J803" s="3"/>
      <c r="K803" s="3"/>
      <c r="L803" s="3"/>
      <c r="M803" s="3"/>
    </row>
    <row r="804" spans="7:13">
      <c r="G804" s="1"/>
      <c r="I804" s="1"/>
      <c r="J804" s="3"/>
      <c r="K804" s="3"/>
      <c r="L804" s="3"/>
      <c r="M804" s="3"/>
    </row>
    <row r="805" spans="7:13">
      <c r="G805" s="1"/>
      <c r="I805" s="1"/>
      <c r="J805" s="3"/>
      <c r="K805" s="3"/>
      <c r="L805" s="3"/>
      <c r="M805" s="3"/>
    </row>
    <row r="806" spans="7:13">
      <c r="G806" s="1"/>
      <c r="I806" s="1"/>
      <c r="J806" s="3"/>
      <c r="K806" s="3"/>
      <c r="L806" s="3"/>
      <c r="M806" s="3"/>
    </row>
    <row r="807" spans="7:13">
      <c r="G807" s="1"/>
      <c r="I807" s="1"/>
      <c r="J807" s="3"/>
      <c r="K807" s="3"/>
      <c r="L807" s="3"/>
      <c r="M807" s="3"/>
    </row>
    <row r="808" spans="7:13">
      <c r="G808" s="1"/>
      <c r="I808" s="1"/>
      <c r="J808" s="3"/>
      <c r="K808" s="3"/>
      <c r="L808" s="3"/>
      <c r="M808" s="3"/>
    </row>
    <row r="809" spans="7:13">
      <c r="G809" s="1"/>
      <c r="I809" s="1"/>
      <c r="J809" s="3"/>
      <c r="K809" s="3"/>
      <c r="L809" s="3"/>
      <c r="M809" s="3"/>
    </row>
    <row r="810" spans="7:13">
      <c r="G810" s="1"/>
      <c r="I810" s="1"/>
      <c r="J810" s="3"/>
      <c r="K810" s="3"/>
      <c r="L810" s="3"/>
      <c r="M810" s="3"/>
    </row>
    <row r="811" spans="7:13">
      <c r="G811" s="1"/>
      <c r="I811" s="1"/>
      <c r="J811" s="3"/>
      <c r="K811" s="3"/>
      <c r="L811" s="3"/>
      <c r="M811" s="3"/>
    </row>
    <row r="812" spans="7:13">
      <c r="G812" s="1"/>
      <c r="I812" s="1"/>
      <c r="J812" s="3"/>
      <c r="K812" s="3"/>
      <c r="L812" s="3"/>
      <c r="M812" s="3"/>
    </row>
    <row r="813" spans="7:13">
      <c r="G813" s="1"/>
      <c r="I813" s="1"/>
      <c r="J813" s="3"/>
      <c r="K813" s="3"/>
      <c r="L813" s="3"/>
      <c r="M813" s="3"/>
    </row>
    <row r="814" spans="7:13">
      <c r="G814" s="1"/>
      <c r="I814" s="1"/>
      <c r="J814" s="3"/>
      <c r="K814" s="3"/>
      <c r="L814" s="3"/>
      <c r="M814" s="3"/>
    </row>
    <row r="815" spans="7:13">
      <c r="G815" s="1"/>
      <c r="I815" s="1"/>
      <c r="J815" s="3"/>
      <c r="K815" s="3"/>
      <c r="L815" s="3"/>
      <c r="M815" s="3"/>
    </row>
    <row r="816" spans="7:13">
      <c r="G816" s="1"/>
      <c r="I816" s="1"/>
      <c r="J816" s="3"/>
      <c r="K816" s="3"/>
      <c r="L816" s="3"/>
      <c r="M816" s="3"/>
    </row>
    <row r="817" spans="7:13">
      <c r="G817" s="1"/>
      <c r="I817" s="1"/>
      <c r="J817" s="3"/>
      <c r="K817" s="3"/>
      <c r="L817" s="3"/>
      <c r="M817" s="3"/>
    </row>
    <row r="818" spans="7:13">
      <c r="G818" s="1"/>
      <c r="I818" s="1"/>
      <c r="J818" s="3"/>
      <c r="K818" s="3"/>
      <c r="L818" s="3"/>
      <c r="M818" s="3"/>
    </row>
    <row r="819" spans="7:13">
      <c r="G819" s="1"/>
      <c r="I819" s="1"/>
      <c r="J819" s="3"/>
      <c r="K819" s="3"/>
      <c r="L819" s="3"/>
      <c r="M819" s="3"/>
    </row>
    <row r="820" spans="7:13">
      <c r="G820" s="1"/>
      <c r="I820" s="1"/>
      <c r="J820" s="3"/>
      <c r="K820" s="3"/>
      <c r="L820" s="3"/>
      <c r="M820" s="3"/>
    </row>
    <row r="821" spans="7:13">
      <c r="G821" s="1"/>
      <c r="I821" s="1"/>
      <c r="J821" s="3"/>
      <c r="K821" s="3"/>
      <c r="L821" s="3"/>
      <c r="M821" s="3"/>
    </row>
    <row r="822" spans="7:13">
      <c r="G822" s="1"/>
      <c r="I822" s="1"/>
      <c r="J822" s="3"/>
      <c r="K822" s="3"/>
      <c r="L822" s="3"/>
      <c r="M822" s="3"/>
    </row>
    <row r="823" spans="7:13">
      <c r="G823" s="1"/>
      <c r="I823" s="1"/>
      <c r="J823" s="3"/>
      <c r="K823" s="3"/>
      <c r="L823" s="3"/>
      <c r="M823" s="3"/>
    </row>
    <row r="824" spans="7:13">
      <c r="G824" s="1"/>
      <c r="I824" s="1"/>
      <c r="J824" s="3"/>
      <c r="K824" s="3"/>
      <c r="L824" s="3"/>
      <c r="M824" s="3"/>
    </row>
    <row r="825" spans="7:13">
      <c r="G825" s="1"/>
      <c r="I825" s="1"/>
      <c r="J825" s="3"/>
      <c r="K825" s="3"/>
      <c r="L825" s="3"/>
      <c r="M825" s="3"/>
    </row>
    <row r="826" spans="7:13">
      <c r="G826" s="1"/>
      <c r="I826" s="1"/>
      <c r="J826" s="3"/>
      <c r="K826" s="3"/>
      <c r="L826" s="3"/>
      <c r="M826" s="3"/>
    </row>
    <row r="827" spans="7:13">
      <c r="G827" s="1"/>
      <c r="I827" s="1"/>
      <c r="J827" s="3"/>
      <c r="K827" s="3"/>
      <c r="L827" s="3"/>
      <c r="M827" s="3"/>
    </row>
    <row r="828" spans="7:13">
      <c r="G828" s="1"/>
      <c r="I828" s="1"/>
      <c r="J828" s="3"/>
      <c r="K828" s="3"/>
      <c r="L828" s="3"/>
      <c r="M828" s="3"/>
    </row>
    <row r="829" spans="7:13">
      <c r="G829" s="1"/>
      <c r="I829" s="1"/>
      <c r="J829" s="3"/>
      <c r="K829" s="3"/>
      <c r="L829" s="3"/>
      <c r="M829" s="3"/>
    </row>
    <row r="830" spans="7:13">
      <c r="G830" s="1"/>
      <c r="I830" s="1"/>
      <c r="J830" s="3"/>
      <c r="K830" s="3"/>
      <c r="L830" s="3"/>
      <c r="M830" s="3"/>
    </row>
    <row r="831" spans="7:13">
      <c r="G831" s="1"/>
      <c r="I831" s="1"/>
      <c r="J831" s="3"/>
      <c r="K831" s="3"/>
      <c r="L831" s="3"/>
      <c r="M831" s="3"/>
    </row>
    <row r="832" spans="7:13">
      <c r="G832" s="1"/>
      <c r="I832" s="1"/>
      <c r="J832" s="3"/>
      <c r="K832" s="3"/>
      <c r="L832" s="3"/>
      <c r="M832" s="3"/>
    </row>
    <row r="833" spans="7:13">
      <c r="G833" s="1"/>
      <c r="I833" s="1"/>
      <c r="J833" s="3"/>
      <c r="K833" s="3"/>
      <c r="L833" s="3"/>
      <c r="M833" s="3"/>
    </row>
    <row r="834" spans="7:13">
      <c r="G834" s="1"/>
      <c r="I834" s="1"/>
      <c r="J834" s="3"/>
      <c r="K834" s="3"/>
      <c r="L834" s="3"/>
      <c r="M834" s="3"/>
    </row>
    <row r="835" spans="7:13">
      <c r="G835" s="1"/>
      <c r="I835" s="1"/>
      <c r="J835" s="3"/>
      <c r="K835" s="3"/>
      <c r="L835" s="3"/>
      <c r="M835" s="3"/>
    </row>
    <row r="836" spans="7:13">
      <c r="G836" s="1"/>
      <c r="I836" s="1"/>
      <c r="J836" s="3"/>
      <c r="K836" s="3"/>
      <c r="L836" s="3"/>
      <c r="M836" s="3"/>
    </row>
    <row r="837" spans="7:13">
      <c r="G837" s="1"/>
      <c r="I837" s="1"/>
      <c r="J837" s="3"/>
      <c r="K837" s="3"/>
      <c r="L837" s="3"/>
      <c r="M837" s="3"/>
    </row>
    <row r="838" spans="7:13">
      <c r="G838" s="1"/>
      <c r="I838" s="1"/>
      <c r="J838" s="3"/>
      <c r="K838" s="3"/>
      <c r="L838" s="3"/>
      <c r="M838" s="3"/>
    </row>
    <row r="839" spans="7:13">
      <c r="G839" s="1"/>
      <c r="I839" s="1"/>
      <c r="J839" s="3"/>
      <c r="K839" s="3"/>
      <c r="L839" s="3"/>
      <c r="M839" s="3"/>
    </row>
    <row r="840" spans="7:13">
      <c r="G840" s="1"/>
      <c r="I840" s="1"/>
      <c r="J840" s="3"/>
      <c r="K840" s="3"/>
      <c r="L840" s="3"/>
      <c r="M840" s="3"/>
    </row>
    <row r="841" spans="7:13">
      <c r="G841" s="1"/>
      <c r="I841" s="1"/>
      <c r="J841" s="3"/>
      <c r="K841" s="3"/>
      <c r="L841" s="3"/>
      <c r="M841" s="3"/>
    </row>
    <row r="842" spans="7:13">
      <c r="G842" s="1"/>
      <c r="I842" s="1"/>
      <c r="J842" s="3"/>
      <c r="K842" s="3"/>
      <c r="L842" s="3"/>
      <c r="M842" s="3"/>
    </row>
    <row r="843" spans="7:13">
      <c r="G843" s="1"/>
      <c r="I843" s="1"/>
      <c r="J843" s="3"/>
      <c r="K843" s="3"/>
      <c r="L843" s="3"/>
      <c r="M843" s="3"/>
    </row>
    <row r="844" spans="7:13">
      <c r="G844" s="1"/>
      <c r="I844" s="1"/>
      <c r="J844" s="3"/>
      <c r="K844" s="3"/>
      <c r="L844" s="3"/>
      <c r="M844" s="3"/>
    </row>
    <row r="845" spans="7:13">
      <c r="G845" s="1"/>
      <c r="I845" s="1"/>
      <c r="J845" s="3"/>
      <c r="K845" s="3"/>
      <c r="L845" s="3"/>
      <c r="M845" s="3"/>
    </row>
    <row r="846" spans="7:13">
      <c r="G846" s="1"/>
      <c r="I846" s="1"/>
      <c r="J846" s="3"/>
      <c r="K846" s="3"/>
      <c r="L846" s="3"/>
      <c r="M846" s="3"/>
    </row>
    <row r="847" spans="7:13">
      <c r="G847" s="1"/>
      <c r="I847" s="1"/>
      <c r="J847" s="3"/>
      <c r="K847" s="3"/>
      <c r="L847" s="3"/>
      <c r="M847" s="3"/>
    </row>
    <row r="848" spans="7:13">
      <c r="G848" s="1"/>
      <c r="I848" s="1"/>
      <c r="J848" s="3"/>
      <c r="K848" s="3"/>
      <c r="L848" s="3"/>
      <c r="M848" s="3"/>
    </row>
    <row r="849" spans="7:13">
      <c r="G849" s="1"/>
      <c r="I849" s="1"/>
      <c r="J849" s="3"/>
      <c r="K849" s="3"/>
      <c r="L849" s="3"/>
      <c r="M849" s="3"/>
    </row>
    <row r="850" spans="7:13">
      <c r="G850" s="1"/>
      <c r="I850" s="1"/>
      <c r="J850" s="3"/>
      <c r="K850" s="3"/>
      <c r="L850" s="3"/>
      <c r="M850" s="3"/>
    </row>
    <row r="851" spans="7:13">
      <c r="G851" s="1"/>
      <c r="I851" s="1"/>
      <c r="J851" s="3"/>
      <c r="K851" s="3"/>
      <c r="L851" s="3"/>
      <c r="M851" s="3"/>
    </row>
    <row r="852" spans="7:13">
      <c r="G852" s="1"/>
      <c r="I852" s="1"/>
      <c r="J852" s="3"/>
      <c r="K852" s="3"/>
      <c r="L852" s="3"/>
      <c r="M852" s="3"/>
    </row>
    <row r="853" spans="7:13">
      <c r="G853" s="1"/>
      <c r="I853" s="1"/>
      <c r="J853" s="3"/>
      <c r="K853" s="3"/>
      <c r="L853" s="3"/>
      <c r="M853" s="3"/>
    </row>
    <row r="854" spans="7:13">
      <c r="G854" s="1"/>
      <c r="I854" s="1"/>
      <c r="J854" s="3"/>
      <c r="K854" s="3"/>
      <c r="L854" s="3"/>
      <c r="M854" s="3"/>
    </row>
    <row r="855" spans="7:13">
      <c r="G855" s="1"/>
      <c r="I855" s="1"/>
      <c r="J855" s="3"/>
      <c r="K855" s="3"/>
      <c r="L855" s="3"/>
      <c r="M855" s="3"/>
    </row>
    <row r="856" spans="7:13">
      <c r="G856" s="1"/>
      <c r="I856" s="1"/>
      <c r="J856" s="3"/>
      <c r="K856" s="3"/>
      <c r="L856" s="3"/>
      <c r="M856" s="3"/>
    </row>
    <row r="857" spans="7:13">
      <c r="G857" s="1"/>
      <c r="I857" s="1"/>
      <c r="J857" s="3"/>
      <c r="K857" s="3"/>
      <c r="L857" s="3"/>
      <c r="M857" s="3"/>
    </row>
    <row r="858" spans="7:13">
      <c r="G858" s="1"/>
      <c r="I858" s="1"/>
      <c r="J858" s="3"/>
      <c r="K858" s="3"/>
      <c r="L858" s="3"/>
      <c r="M858" s="3"/>
    </row>
    <row r="859" spans="7:13">
      <c r="G859" s="1"/>
      <c r="I859" s="1"/>
      <c r="J859" s="3"/>
      <c r="K859" s="3"/>
      <c r="L859" s="3"/>
      <c r="M859" s="3"/>
    </row>
    <row r="860" spans="7:13">
      <c r="G860" s="1"/>
      <c r="I860" s="1"/>
      <c r="J860" s="3"/>
      <c r="K860" s="3"/>
      <c r="L860" s="3"/>
      <c r="M860" s="3"/>
    </row>
    <row r="861" spans="7:13">
      <c r="G861" s="1"/>
      <c r="I861" s="1"/>
      <c r="J861" s="3"/>
      <c r="K861" s="3"/>
      <c r="L861" s="3"/>
      <c r="M861" s="3"/>
    </row>
    <row r="862" spans="7:13">
      <c r="G862" s="1"/>
      <c r="I862" s="1"/>
      <c r="J862" s="3"/>
      <c r="K862" s="3"/>
      <c r="L862" s="3"/>
      <c r="M862" s="3"/>
    </row>
    <row r="863" spans="7:13">
      <c r="G863" s="1"/>
      <c r="I863" s="1"/>
      <c r="J863" s="3"/>
      <c r="K863" s="3"/>
      <c r="L863" s="3"/>
      <c r="M863" s="3"/>
    </row>
    <row r="864" spans="7:13">
      <c r="G864" s="1"/>
      <c r="I864" s="1"/>
      <c r="J864" s="3"/>
      <c r="K864" s="3"/>
      <c r="L864" s="3"/>
      <c r="M864" s="3"/>
    </row>
    <row r="865" spans="7:13">
      <c r="G865" s="1"/>
      <c r="I865" s="1"/>
      <c r="J865" s="3"/>
      <c r="K865" s="3"/>
      <c r="L865" s="3"/>
      <c r="M865" s="3"/>
    </row>
    <row r="866" spans="7:13">
      <c r="G866" s="1"/>
      <c r="I866" s="1"/>
      <c r="J866" s="3"/>
      <c r="K866" s="3"/>
      <c r="L866" s="3"/>
      <c r="M866" s="3"/>
    </row>
    <row r="867" spans="7:13">
      <c r="G867" s="1"/>
      <c r="I867" s="1"/>
      <c r="J867" s="3"/>
      <c r="K867" s="3"/>
      <c r="L867" s="3"/>
      <c r="M867" s="3"/>
    </row>
    <row r="868" spans="7:13">
      <c r="G868" s="1"/>
      <c r="I868" s="1"/>
      <c r="J868" s="3"/>
      <c r="K868" s="3"/>
      <c r="L868" s="3"/>
      <c r="M868" s="3"/>
    </row>
    <row r="869" spans="7:13">
      <c r="G869" s="1"/>
      <c r="I869" s="1"/>
      <c r="J869" s="3"/>
      <c r="K869" s="3"/>
      <c r="L869" s="3"/>
      <c r="M869" s="3"/>
    </row>
    <row r="870" spans="7:13">
      <c r="G870" s="1"/>
      <c r="I870" s="1"/>
      <c r="J870" s="3"/>
      <c r="K870" s="3"/>
      <c r="L870" s="3"/>
      <c r="M870" s="3"/>
    </row>
    <row r="871" spans="7:13">
      <c r="G871" s="1"/>
      <c r="I871" s="1"/>
      <c r="J871" s="3"/>
      <c r="K871" s="3"/>
      <c r="L871" s="3"/>
      <c r="M871" s="3"/>
    </row>
    <row r="872" spans="7:13">
      <c r="G872" s="1"/>
      <c r="I872" s="1"/>
      <c r="J872" s="3"/>
      <c r="K872" s="3"/>
      <c r="L872" s="3"/>
      <c r="M872" s="3"/>
    </row>
    <row r="873" spans="7:13">
      <c r="G873" s="1"/>
      <c r="I873" s="1"/>
      <c r="J873" s="3"/>
      <c r="K873" s="3"/>
      <c r="L873" s="3"/>
      <c r="M873" s="3"/>
    </row>
    <row r="874" spans="7:13">
      <c r="G874" s="1"/>
      <c r="I874" s="1"/>
      <c r="J874" s="3"/>
      <c r="K874" s="3"/>
      <c r="L874" s="3"/>
      <c r="M874" s="3"/>
    </row>
    <row r="875" spans="7:13">
      <c r="G875" s="1"/>
      <c r="I875" s="1"/>
      <c r="J875" s="3"/>
      <c r="K875" s="3"/>
      <c r="L875" s="3"/>
      <c r="M875" s="3"/>
    </row>
    <row r="876" spans="7:13">
      <c r="G876" s="1"/>
      <c r="I876" s="1"/>
      <c r="J876" s="3"/>
      <c r="K876" s="3"/>
      <c r="L876" s="3"/>
      <c r="M876" s="3"/>
    </row>
    <row r="877" spans="7:13">
      <c r="G877" s="1"/>
      <c r="I877" s="1"/>
      <c r="J877" s="3"/>
      <c r="K877" s="3"/>
      <c r="L877" s="3"/>
      <c r="M877" s="3"/>
    </row>
    <row r="878" spans="7:13">
      <c r="G878" s="1"/>
      <c r="I878" s="1"/>
      <c r="J878" s="3"/>
      <c r="K878" s="3"/>
      <c r="L878" s="3"/>
      <c r="M878" s="3"/>
    </row>
    <row r="879" spans="7:13">
      <c r="G879" s="1"/>
      <c r="I879" s="1"/>
      <c r="J879" s="3"/>
      <c r="K879" s="3"/>
      <c r="L879" s="3"/>
      <c r="M879" s="3"/>
    </row>
    <row r="880" spans="7:13">
      <c r="G880" s="1"/>
      <c r="I880" s="1"/>
      <c r="J880" s="3"/>
      <c r="K880" s="3"/>
      <c r="L880" s="3"/>
      <c r="M880" s="3"/>
    </row>
    <row r="881" spans="7:13">
      <c r="G881" s="1"/>
      <c r="I881" s="1"/>
      <c r="J881" s="3"/>
      <c r="K881" s="3"/>
      <c r="L881" s="3"/>
      <c r="M881" s="3"/>
    </row>
    <row r="882" spans="7:13">
      <c r="G882" s="1"/>
      <c r="I882" s="1"/>
      <c r="J882" s="3"/>
      <c r="K882" s="3"/>
      <c r="L882" s="3"/>
      <c r="M882" s="3"/>
    </row>
    <row r="883" spans="7:13">
      <c r="G883" s="1"/>
      <c r="I883" s="1"/>
      <c r="J883" s="3"/>
      <c r="K883" s="3"/>
      <c r="L883" s="3"/>
      <c r="M883" s="3"/>
    </row>
    <row r="884" spans="7:13">
      <c r="G884" s="1"/>
      <c r="I884" s="1"/>
      <c r="J884" s="3"/>
      <c r="K884" s="3"/>
      <c r="L884" s="3"/>
      <c r="M884" s="3"/>
    </row>
    <row r="885" spans="7:13">
      <c r="G885" s="1"/>
      <c r="I885" s="1"/>
      <c r="J885" s="3"/>
      <c r="K885" s="3"/>
      <c r="L885" s="3"/>
      <c r="M885" s="3"/>
    </row>
    <row r="886" spans="7:13">
      <c r="G886" s="1"/>
      <c r="I886" s="1"/>
      <c r="J886" s="3"/>
      <c r="K886" s="3"/>
      <c r="L886" s="3"/>
      <c r="M886" s="3"/>
    </row>
    <row r="887" spans="7:13">
      <c r="G887" s="1"/>
      <c r="I887" s="1"/>
      <c r="J887" s="3"/>
      <c r="K887" s="3"/>
      <c r="L887" s="3"/>
      <c r="M887" s="3"/>
    </row>
    <row r="888" spans="7:13">
      <c r="G888" s="1"/>
      <c r="I888" s="1"/>
      <c r="J888" s="3"/>
      <c r="K888" s="3"/>
      <c r="L888" s="3"/>
      <c r="M888" s="3"/>
    </row>
    <row r="889" spans="7:13">
      <c r="G889" s="1"/>
      <c r="I889" s="1"/>
      <c r="J889" s="3"/>
      <c r="K889" s="3"/>
      <c r="L889" s="3"/>
      <c r="M889" s="3"/>
    </row>
    <row r="890" spans="7:13">
      <c r="G890" s="1"/>
      <c r="I890" s="1"/>
      <c r="J890" s="3"/>
      <c r="K890" s="3"/>
      <c r="L890" s="3"/>
      <c r="M890" s="3"/>
    </row>
    <row r="891" spans="7:13">
      <c r="G891" s="1"/>
      <c r="I891" s="1"/>
      <c r="J891" s="3"/>
      <c r="K891" s="3"/>
      <c r="L891" s="3"/>
      <c r="M891" s="3"/>
    </row>
    <row r="892" spans="7:13">
      <c r="G892" s="1"/>
      <c r="I892" s="1"/>
      <c r="J892" s="3"/>
      <c r="K892" s="3"/>
      <c r="L892" s="3"/>
      <c r="M892" s="3"/>
    </row>
    <row r="893" spans="7:13">
      <c r="G893" s="1"/>
      <c r="I893" s="1"/>
      <c r="J893" s="3"/>
      <c r="K893" s="3"/>
      <c r="L893" s="3"/>
      <c r="M893" s="3"/>
    </row>
    <row r="894" spans="7:13">
      <c r="G894" s="1"/>
      <c r="I894" s="1"/>
      <c r="J894" s="3"/>
      <c r="K894" s="3"/>
      <c r="L894" s="3"/>
      <c r="M894" s="3"/>
    </row>
    <row r="895" spans="7:13">
      <c r="G895" s="1"/>
      <c r="I895" s="1"/>
      <c r="J895" s="3"/>
      <c r="K895" s="3"/>
      <c r="L895" s="3"/>
      <c r="M895" s="3"/>
    </row>
    <row r="896" spans="7:13">
      <c r="G896" s="1"/>
      <c r="I896" s="1"/>
      <c r="J896" s="3"/>
      <c r="K896" s="3"/>
      <c r="L896" s="3"/>
      <c r="M896" s="3"/>
    </row>
    <row r="897" spans="7:13">
      <c r="G897" s="1"/>
      <c r="I897" s="1"/>
      <c r="J897" s="3"/>
      <c r="K897" s="3"/>
      <c r="L897" s="3"/>
      <c r="M897" s="3"/>
    </row>
    <row r="898" spans="7:13">
      <c r="G898" s="1"/>
      <c r="I898" s="1"/>
      <c r="J898" s="3"/>
      <c r="K898" s="3"/>
      <c r="L898" s="3"/>
      <c r="M898" s="3"/>
    </row>
    <row r="899" spans="7:13">
      <c r="G899" s="1"/>
      <c r="I899" s="1"/>
      <c r="J899" s="3"/>
      <c r="K899" s="3"/>
      <c r="L899" s="3"/>
      <c r="M899" s="3"/>
    </row>
    <row r="900" spans="7:13">
      <c r="G900" s="1"/>
      <c r="I900" s="1"/>
      <c r="J900" s="3"/>
      <c r="K900" s="3"/>
      <c r="L900" s="3"/>
      <c r="M900" s="3"/>
    </row>
    <row r="901" spans="7:13">
      <c r="G901" s="1"/>
      <c r="I901" s="1"/>
      <c r="J901" s="3"/>
      <c r="K901" s="3"/>
      <c r="L901" s="3"/>
      <c r="M901" s="3"/>
    </row>
    <row r="902" spans="7:13">
      <c r="G902" s="1"/>
      <c r="I902" s="1"/>
      <c r="J902" s="3"/>
      <c r="K902" s="3"/>
      <c r="L902" s="3"/>
      <c r="M902" s="3"/>
    </row>
    <row r="903" spans="7:13">
      <c r="G903" s="1"/>
      <c r="I903" s="1"/>
      <c r="J903" s="3"/>
      <c r="K903" s="3"/>
      <c r="L903" s="3"/>
      <c r="M903" s="3"/>
    </row>
    <row r="904" spans="7:13">
      <c r="G904" s="1"/>
      <c r="I904" s="1"/>
      <c r="J904" s="3"/>
      <c r="K904" s="3"/>
      <c r="L904" s="3"/>
      <c r="M904" s="3"/>
    </row>
    <row r="905" spans="7:13">
      <c r="G905" s="1"/>
      <c r="I905" s="1"/>
      <c r="J905" s="3"/>
      <c r="K905" s="3"/>
      <c r="L905" s="3"/>
      <c r="M905" s="3"/>
    </row>
    <row r="906" spans="7:13">
      <c r="G906" s="1"/>
      <c r="I906" s="1"/>
      <c r="J906" s="3"/>
      <c r="K906" s="3"/>
      <c r="L906" s="3"/>
      <c r="M906" s="3"/>
    </row>
    <row r="907" spans="7:13">
      <c r="G907" s="1"/>
      <c r="I907" s="1"/>
      <c r="J907" s="3"/>
      <c r="K907" s="3"/>
      <c r="L907" s="3"/>
      <c r="M907" s="3"/>
    </row>
    <row r="908" spans="7:13">
      <c r="G908" s="1"/>
      <c r="I908" s="1"/>
      <c r="J908" s="3"/>
      <c r="K908" s="3"/>
      <c r="L908" s="3"/>
      <c r="M908" s="3"/>
    </row>
    <row r="909" spans="7:13">
      <c r="G909" s="1"/>
      <c r="I909" s="1"/>
      <c r="J909" s="3"/>
      <c r="K909" s="3"/>
      <c r="L909" s="3"/>
      <c r="M909" s="3"/>
    </row>
    <row r="910" spans="7:13">
      <c r="G910" s="1"/>
      <c r="I910" s="1"/>
      <c r="J910" s="3"/>
      <c r="K910" s="3"/>
      <c r="L910" s="3"/>
      <c r="M910" s="3"/>
    </row>
    <row r="911" spans="7:13">
      <c r="G911" s="1"/>
      <c r="I911" s="1"/>
      <c r="J911" s="3"/>
      <c r="K911" s="3"/>
      <c r="L911" s="3"/>
      <c r="M911" s="3"/>
    </row>
    <row r="912" spans="7:13">
      <c r="G912" s="1"/>
      <c r="I912" s="1"/>
      <c r="J912" s="3"/>
      <c r="K912" s="3"/>
      <c r="L912" s="3"/>
      <c r="M912" s="3"/>
    </row>
    <row r="913" spans="7:13">
      <c r="G913" s="1"/>
      <c r="I913" s="1"/>
      <c r="J913" s="3"/>
      <c r="K913" s="3"/>
      <c r="L913" s="3"/>
      <c r="M913" s="3"/>
    </row>
    <row r="914" spans="7:13">
      <c r="G914" s="1"/>
      <c r="I914" s="1"/>
      <c r="J914" s="3"/>
      <c r="K914" s="3"/>
      <c r="L914" s="3"/>
      <c r="M914" s="3"/>
    </row>
    <row r="915" spans="7:13">
      <c r="G915" s="1"/>
      <c r="I915" s="1"/>
      <c r="J915" s="3"/>
      <c r="K915" s="3"/>
      <c r="L915" s="3"/>
      <c r="M915" s="3"/>
    </row>
    <row r="916" spans="7:13">
      <c r="G916" s="1"/>
      <c r="I916" s="1"/>
      <c r="J916" s="3"/>
      <c r="K916" s="3"/>
      <c r="L916" s="3"/>
      <c r="M916" s="3"/>
    </row>
    <row r="917" spans="7:13">
      <c r="G917" s="1"/>
      <c r="I917" s="1"/>
      <c r="J917" s="3"/>
      <c r="K917" s="3"/>
      <c r="L917" s="3"/>
      <c r="M917" s="3"/>
    </row>
    <row r="918" spans="7:13">
      <c r="G918" s="1"/>
      <c r="I918" s="1"/>
      <c r="J918" s="3"/>
      <c r="K918" s="3"/>
      <c r="L918" s="3"/>
      <c r="M918" s="3"/>
    </row>
    <row r="919" spans="7:13">
      <c r="G919" s="1"/>
      <c r="I919" s="1"/>
      <c r="J919" s="3"/>
      <c r="K919" s="3"/>
      <c r="L919" s="3"/>
      <c r="M919" s="3"/>
    </row>
    <row r="920" spans="7:13">
      <c r="G920" s="1"/>
      <c r="I920" s="1"/>
      <c r="J920" s="3"/>
      <c r="K920" s="3"/>
      <c r="L920" s="3"/>
      <c r="M920" s="3"/>
    </row>
    <row r="921" spans="7:13">
      <c r="G921" s="1"/>
      <c r="I921" s="1"/>
      <c r="J921" s="3"/>
      <c r="K921" s="3"/>
      <c r="L921" s="3"/>
      <c r="M921" s="3"/>
    </row>
    <row r="922" spans="7:13">
      <c r="G922" s="1"/>
      <c r="I922" s="1"/>
      <c r="J922" s="3"/>
      <c r="K922" s="3"/>
      <c r="L922" s="3"/>
      <c r="M922" s="3"/>
    </row>
    <row r="923" spans="7:13">
      <c r="G923" s="1"/>
      <c r="I923" s="1"/>
      <c r="J923" s="3"/>
      <c r="K923" s="3"/>
      <c r="L923" s="3"/>
      <c r="M923" s="3"/>
    </row>
    <row r="924" spans="7:13">
      <c r="G924" s="1"/>
      <c r="I924" s="1"/>
      <c r="J924" s="3"/>
      <c r="K924" s="3"/>
      <c r="L924" s="3"/>
      <c r="M924" s="3"/>
    </row>
    <row r="925" spans="7:13">
      <c r="G925" s="1"/>
      <c r="I925" s="1"/>
      <c r="J925" s="3"/>
      <c r="K925" s="3"/>
      <c r="L925" s="3"/>
      <c r="M925" s="3"/>
    </row>
    <row r="926" spans="7:13">
      <c r="G926" s="1"/>
      <c r="I926" s="1"/>
      <c r="J926" s="3"/>
      <c r="K926" s="3"/>
      <c r="L926" s="3"/>
      <c r="M926" s="3"/>
    </row>
    <row r="927" spans="7:13">
      <c r="G927" s="1"/>
      <c r="I927" s="1"/>
      <c r="J927" s="3"/>
      <c r="K927" s="3"/>
      <c r="L927" s="3"/>
      <c r="M927" s="3"/>
    </row>
    <row r="928" spans="7:13">
      <c r="G928" s="1"/>
      <c r="I928" s="1"/>
      <c r="J928" s="3"/>
      <c r="K928" s="3"/>
      <c r="L928" s="3"/>
      <c r="M928" s="3"/>
    </row>
    <row r="929" spans="7:13">
      <c r="G929" s="1"/>
      <c r="I929" s="1"/>
      <c r="J929" s="3"/>
      <c r="K929" s="3"/>
      <c r="L929" s="3"/>
      <c r="M929" s="3"/>
    </row>
    <row r="930" spans="7:13">
      <c r="G930" s="1"/>
      <c r="I930" s="1"/>
      <c r="J930" s="3"/>
      <c r="K930" s="3"/>
      <c r="L930" s="3"/>
      <c r="M930" s="3"/>
    </row>
    <row r="931" spans="7:13">
      <c r="G931" s="1"/>
      <c r="I931" s="1"/>
      <c r="J931" s="3"/>
      <c r="K931" s="3"/>
      <c r="L931" s="3"/>
      <c r="M931" s="3"/>
    </row>
    <row r="932" spans="7:13">
      <c r="G932" s="1"/>
      <c r="I932" s="1"/>
      <c r="J932" s="3"/>
      <c r="K932" s="3"/>
      <c r="L932" s="3"/>
      <c r="M932" s="3"/>
    </row>
    <row r="933" spans="7:13">
      <c r="G933" s="1"/>
      <c r="I933" s="1"/>
      <c r="J933" s="3"/>
      <c r="K933" s="3"/>
      <c r="L933" s="3"/>
      <c r="M933" s="3"/>
    </row>
    <row r="934" spans="7:13">
      <c r="G934" s="1"/>
      <c r="I934" s="1"/>
      <c r="J934" s="3"/>
      <c r="K934" s="3"/>
      <c r="L934" s="3"/>
      <c r="M934" s="3"/>
    </row>
    <row r="935" spans="7:13">
      <c r="G935" s="1"/>
      <c r="I935" s="1"/>
      <c r="J935" s="3"/>
      <c r="K935" s="3"/>
      <c r="L935" s="3"/>
      <c r="M935" s="3"/>
    </row>
    <row r="936" spans="7:13">
      <c r="G936" s="1"/>
      <c r="I936" s="1"/>
      <c r="J936" s="3"/>
      <c r="K936" s="3"/>
      <c r="L936" s="3"/>
      <c r="M936" s="3"/>
    </row>
    <row r="937" spans="7:13">
      <c r="G937" s="1"/>
      <c r="I937" s="1"/>
      <c r="J937" s="3"/>
      <c r="K937" s="3"/>
      <c r="L937" s="3"/>
      <c r="M937" s="3"/>
    </row>
    <row r="938" spans="7:13">
      <c r="G938" s="1"/>
      <c r="I938" s="1"/>
      <c r="J938" s="3"/>
      <c r="K938" s="3"/>
      <c r="L938" s="3"/>
      <c r="M938" s="3"/>
    </row>
    <row r="939" spans="7:13">
      <c r="G939" s="1"/>
      <c r="I939" s="1"/>
      <c r="J939" s="3"/>
      <c r="K939" s="3"/>
      <c r="L939" s="3"/>
      <c r="M939" s="3"/>
    </row>
    <row r="940" spans="7:13">
      <c r="G940" s="1"/>
      <c r="I940" s="1"/>
      <c r="J940" s="3"/>
      <c r="K940" s="3"/>
      <c r="L940" s="3"/>
      <c r="M940" s="3"/>
    </row>
    <row r="941" spans="7:13">
      <c r="G941" s="1"/>
      <c r="I941" s="1"/>
      <c r="J941" s="3"/>
      <c r="K941" s="3"/>
      <c r="L941" s="3"/>
      <c r="M941" s="3"/>
    </row>
    <row r="942" spans="7:13">
      <c r="G942" s="1"/>
      <c r="I942" s="1"/>
      <c r="J942" s="3"/>
      <c r="K942" s="3"/>
      <c r="L942" s="3"/>
      <c r="M942" s="3"/>
    </row>
    <row r="943" spans="7:13">
      <c r="G943" s="1"/>
      <c r="I943" s="1"/>
      <c r="J943" s="3"/>
      <c r="K943" s="3"/>
      <c r="L943" s="3"/>
      <c r="M943" s="3"/>
    </row>
    <row r="944" spans="7:13">
      <c r="G944" s="1"/>
      <c r="I944" s="1"/>
      <c r="J944" s="3"/>
      <c r="K944" s="3"/>
      <c r="L944" s="3"/>
      <c r="M944" s="3"/>
    </row>
    <row r="945" spans="7:13">
      <c r="G945" s="1"/>
      <c r="I945" s="1"/>
      <c r="J945" s="3"/>
      <c r="K945" s="3"/>
      <c r="L945" s="3"/>
      <c r="M945" s="3"/>
    </row>
    <row r="946" spans="7:13">
      <c r="G946" s="1"/>
      <c r="I946" s="1"/>
      <c r="J946" s="3"/>
      <c r="K946" s="3"/>
      <c r="L946" s="3"/>
      <c r="M946" s="3"/>
    </row>
    <row r="947" spans="7:13">
      <c r="G947" s="1"/>
      <c r="I947" s="1"/>
      <c r="J947" s="3"/>
      <c r="K947" s="3"/>
      <c r="L947" s="3"/>
      <c r="M947" s="3"/>
    </row>
    <row r="948" spans="7:13">
      <c r="G948" s="1"/>
      <c r="I948" s="1"/>
      <c r="J948" s="3"/>
      <c r="K948" s="3"/>
      <c r="L948" s="3"/>
      <c r="M948" s="3"/>
    </row>
    <row r="949" spans="7:13">
      <c r="G949" s="1"/>
      <c r="I949" s="1"/>
      <c r="J949" s="3"/>
      <c r="K949" s="3"/>
      <c r="L949" s="3"/>
      <c r="M949" s="3"/>
    </row>
    <row r="950" spans="7:13">
      <c r="G950" s="1"/>
      <c r="I950" s="1"/>
      <c r="J950" s="3"/>
      <c r="K950" s="3"/>
      <c r="L950" s="3"/>
      <c r="M950" s="3"/>
    </row>
    <row r="951" spans="7:13">
      <c r="G951" s="1"/>
      <c r="I951" s="1"/>
      <c r="J951" s="3"/>
      <c r="K951" s="3"/>
      <c r="L951" s="3"/>
      <c r="M951" s="3"/>
    </row>
    <row r="952" spans="7:13">
      <c r="G952" s="1"/>
      <c r="I952" s="1"/>
      <c r="J952" s="3"/>
      <c r="K952" s="3"/>
      <c r="L952" s="3"/>
      <c r="M952" s="3"/>
    </row>
    <row r="953" spans="7:13">
      <c r="G953" s="1"/>
      <c r="I953" s="1"/>
      <c r="J953" s="3"/>
      <c r="K953" s="3"/>
      <c r="L953" s="3"/>
      <c r="M953" s="3"/>
    </row>
    <row r="954" spans="7:13">
      <c r="G954" s="1"/>
      <c r="I954" s="1"/>
      <c r="J954" s="3"/>
      <c r="K954" s="3"/>
      <c r="L954" s="3"/>
      <c r="M954" s="3"/>
    </row>
    <row r="955" spans="7:13">
      <c r="G955" s="1"/>
      <c r="I955" s="1"/>
      <c r="J955" s="3"/>
      <c r="K955" s="3"/>
      <c r="L955" s="3"/>
      <c r="M955" s="3"/>
    </row>
    <row r="956" spans="7:13">
      <c r="G956" s="1"/>
      <c r="I956" s="1"/>
      <c r="J956" s="3"/>
      <c r="K956" s="3"/>
      <c r="L956" s="3"/>
      <c r="M956" s="3"/>
    </row>
    <row r="957" spans="7:13">
      <c r="G957" s="1"/>
      <c r="I957" s="1"/>
      <c r="J957" s="3"/>
      <c r="K957" s="3"/>
      <c r="L957" s="3"/>
      <c r="M957" s="3"/>
    </row>
    <row r="958" spans="7:13">
      <c r="G958" s="1"/>
      <c r="I958" s="1"/>
      <c r="J958" s="3"/>
      <c r="K958" s="3"/>
      <c r="L958" s="3"/>
      <c r="M958" s="3"/>
    </row>
    <row r="959" spans="7:13">
      <c r="G959" s="1"/>
      <c r="I959" s="1"/>
      <c r="J959" s="3"/>
      <c r="K959" s="3"/>
      <c r="L959" s="3"/>
      <c r="M959" s="3"/>
    </row>
    <row r="960" spans="7:13">
      <c r="G960" s="1"/>
      <c r="I960" s="1"/>
      <c r="J960" s="3"/>
      <c r="K960" s="3"/>
      <c r="L960" s="3"/>
      <c r="M960" s="3"/>
    </row>
    <row r="961" spans="7:13">
      <c r="G961" s="1"/>
      <c r="I961" s="1"/>
      <c r="J961" s="3"/>
      <c r="K961" s="3"/>
      <c r="L961" s="3"/>
      <c r="M961" s="3"/>
    </row>
    <row r="962" spans="7:13">
      <c r="G962" s="1"/>
      <c r="I962" s="1"/>
      <c r="J962" s="3"/>
      <c r="K962" s="3"/>
      <c r="L962" s="3"/>
      <c r="M962" s="3"/>
    </row>
    <row r="963" spans="7:13">
      <c r="G963" s="1"/>
      <c r="I963" s="1"/>
      <c r="J963" s="3"/>
      <c r="K963" s="3"/>
      <c r="L963" s="3"/>
      <c r="M963" s="3"/>
    </row>
    <row r="964" spans="7:13">
      <c r="G964" s="1"/>
      <c r="I964" s="1"/>
      <c r="J964" s="3"/>
      <c r="K964" s="3"/>
      <c r="L964" s="3"/>
      <c r="M964" s="3"/>
    </row>
    <row r="965" spans="7:13">
      <c r="G965" s="1"/>
      <c r="I965" s="1"/>
      <c r="J965" s="3"/>
      <c r="K965" s="3"/>
      <c r="L965" s="3"/>
      <c r="M965" s="3"/>
    </row>
    <row r="966" spans="7:13">
      <c r="G966" s="1"/>
      <c r="I966" s="1"/>
      <c r="J966" s="3"/>
      <c r="K966" s="3"/>
      <c r="L966" s="3"/>
      <c r="M966" s="3"/>
    </row>
    <row r="967" spans="7:13">
      <c r="G967" s="1"/>
      <c r="I967" s="1"/>
      <c r="J967" s="3"/>
      <c r="K967" s="3"/>
      <c r="L967" s="3"/>
      <c r="M967" s="3"/>
    </row>
    <row r="968" spans="7:13">
      <c r="G968" s="1"/>
      <c r="I968" s="1"/>
      <c r="J968" s="3"/>
      <c r="K968" s="3"/>
      <c r="L968" s="3"/>
      <c r="M968" s="3"/>
    </row>
    <row r="969" spans="7:13">
      <c r="G969" s="1"/>
      <c r="I969" s="1"/>
      <c r="J969" s="3"/>
      <c r="K969" s="3"/>
      <c r="L969" s="3"/>
      <c r="M969" s="3"/>
    </row>
    <row r="970" spans="7:13">
      <c r="G970" s="1"/>
      <c r="I970" s="1"/>
      <c r="J970" s="3"/>
      <c r="K970" s="3"/>
      <c r="L970" s="3"/>
      <c r="M970" s="3"/>
    </row>
    <row r="971" spans="7:13">
      <c r="G971" s="1"/>
      <c r="I971" s="1"/>
      <c r="J971" s="3"/>
      <c r="K971" s="3"/>
      <c r="L971" s="3"/>
      <c r="M971" s="3"/>
    </row>
    <row r="972" spans="7:13">
      <c r="G972" s="1"/>
      <c r="I972" s="1"/>
      <c r="J972" s="3"/>
      <c r="K972" s="3"/>
      <c r="L972" s="3"/>
      <c r="M972" s="3"/>
    </row>
    <row r="973" spans="7:13">
      <c r="G973" s="1"/>
      <c r="I973" s="1"/>
      <c r="J973" s="3"/>
      <c r="K973" s="3"/>
      <c r="L973" s="3"/>
      <c r="M973" s="3"/>
    </row>
    <row r="974" spans="7:13">
      <c r="G974" s="1"/>
      <c r="I974" s="1"/>
      <c r="J974" s="3"/>
      <c r="K974" s="3"/>
      <c r="L974" s="3"/>
      <c r="M974" s="3"/>
    </row>
    <row r="975" spans="7:13">
      <c r="G975" s="1"/>
      <c r="I975" s="1"/>
      <c r="J975" s="3"/>
      <c r="K975" s="3"/>
      <c r="L975" s="3"/>
      <c r="M975" s="3"/>
    </row>
    <row r="976" spans="7:13">
      <c r="G976" s="1"/>
      <c r="I976" s="1"/>
      <c r="J976" s="3"/>
      <c r="K976" s="3"/>
      <c r="L976" s="3"/>
      <c r="M976" s="3"/>
    </row>
    <row r="977" spans="7:13">
      <c r="G977" s="1"/>
      <c r="I977" s="1"/>
      <c r="J977" s="3"/>
      <c r="K977" s="3"/>
      <c r="L977" s="3"/>
      <c r="M977" s="3"/>
    </row>
    <row r="978" spans="7:13">
      <c r="G978" s="1"/>
      <c r="I978" s="1"/>
      <c r="J978" s="3"/>
      <c r="K978" s="3"/>
      <c r="L978" s="3"/>
      <c r="M978" s="3"/>
    </row>
    <row r="979" spans="7:13">
      <c r="G979" s="1"/>
      <c r="I979" s="1"/>
      <c r="J979" s="3"/>
      <c r="K979" s="3"/>
      <c r="L979" s="3"/>
      <c r="M979" s="3"/>
    </row>
    <row r="980" spans="7:13">
      <c r="G980" s="1"/>
      <c r="I980" s="1"/>
      <c r="J980" s="3"/>
      <c r="K980" s="3"/>
      <c r="L980" s="3"/>
      <c r="M980" s="3"/>
    </row>
    <row r="981" spans="7:13">
      <c r="G981" s="1"/>
      <c r="I981" s="1"/>
      <c r="J981" s="3"/>
      <c r="K981" s="3"/>
      <c r="L981" s="3"/>
      <c r="M981" s="3"/>
    </row>
    <row r="982" spans="7:13">
      <c r="G982" s="1"/>
      <c r="I982" s="1"/>
      <c r="J982" s="3"/>
      <c r="K982" s="3"/>
      <c r="L982" s="3"/>
      <c r="M982" s="3"/>
    </row>
    <row r="983" spans="7:13">
      <c r="G983" s="1"/>
      <c r="I983" s="1"/>
      <c r="J983" s="3"/>
      <c r="K983" s="3"/>
      <c r="L983" s="3"/>
      <c r="M983" s="3"/>
    </row>
    <row r="984" spans="7:13">
      <c r="G984" s="1"/>
      <c r="I984" s="1"/>
      <c r="J984" s="3"/>
      <c r="K984" s="3"/>
      <c r="L984" s="3"/>
      <c r="M984" s="3"/>
    </row>
    <row r="985" spans="7:13">
      <c r="G985" s="1"/>
      <c r="I985" s="1"/>
      <c r="J985" s="3"/>
      <c r="K985" s="3"/>
      <c r="L985" s="3"/>
      <c r="M985" s="3"/>
    </row>
    <row r="986" spans="7:13">
      <c r="G986" s="1"/>
      <c r="I986" s="1"/>
      <c r="J986" s="3"/>
      <c r="K986" s="3"/>
      <c r="L986" s="3"/>
      <c r="M986" s="3"/>
    </row>
    <row r="987" spans="7:13">
      <c r="G987" s="1"/>
      <c r="I987" s="1"/>
      <c r="J987" s="3"/>
      <c r="K987" s="3"/>
      <c r="L987" s="3"/>
      <c r="M987" s="3"/>
    </row>
    <row r="988" spans="7:13">
      <c r="G988" s="1"/>
      <c r="I988" s="1"/>
      <c r="J988" s="3"/>
      <c r="K988" s="3"/>
      <c r="L988" s="3"/>
      <c r="M988" s="3"/>
    </row>
    <row r="989" spans="7:13">
      <c r="G989" s="1"/>
      <c r="I989" s="1"/>
      <c r="J989" s="3"/>
      <c r="K989" s="3"/>
      <c r="L989" s="3"/>
      <c r="M989" s="3"/>
    </row>
    <row r="990" spans="7:13">
      <c r="G990" s="1"/>
      <c r="I990" s="1"/>
      <c r="J990" s="3"/>
      <c r="K990" s="3"/>
      <c r="L990" s="3"/>
      <c r="M990" s="3"/>
    </row>
    <row r="991" spans="7:13">
      <c r="G991" s="1"/>
      <c r="I991" s="1"/>
      <c r="J991" s="3"/>
      <c r="K991" s="3"/>
      <c r="L991" s="3"/>
      <c r="M991" s="3"/>
    </row>
    <row r="992" spans="7:13">
      <c r="G992" s="1"/>
      <c r="I992" s="1"/>
      <c r="J992" s="3"/>
      <c r="K992" s="3"/>
      <c r="L992" s="3"/>
      <c r="M992" s="3"/>
    </row>
    <row r="993" spans="7:13">
      <c r="G993" s="1"/>
      <c r="I993" s="1"/>
      <c r="J993" s="3"/>
      <c r="K993" s="3"/>
      <c r="L993" s="3"/>
      <c r="M993" s="3"/>
    </row>
    <row r="994" spans="7:13">
      <c r="G994" s="1"/>
      <c r="I994" s="1"/>
      <c r="J994" s="3"/>
      <c r="K994" s="3"/>
      <c r="L994" s="3"/>
      <c r="M994" s="3"/>
    </row>
    <row r="995" spans="7:13">
      <c r="G995" s="1"/>
      <c r="I995" s="1"/>
      <c r="J995" s="3"/>
      <c r="K995" s="3"/>
      <c r="L995" s="3"/>
      <c r="M995" s="3"/>
    </row>
    <row r="996" spans="7:13">
      <c r="G996" s="1"/>
      <c r="I996" s="1"/>
      <c r="J996" s="3"/>
      <c r="K996" s="3"/>
      <c r="L996" s="3"/>
      <c r="M996" s="3"/>
    </row>
    <row r="997" spans="7:13">
      <c r="G997" s="1"/>
      <c r="I997" s="1"/>
      <c r="J997" s="3"/>
      <c r="K997" s="3"/>
      <c r="L997" s="3"/>
      <c r="M997" s="3"/>
    </row>
    <row r="998" spans="7:13">
      <c r="G998" s="1"/>
      <c r="I998" s="1"/>
      <c r="J998" s="3"/>
      <c r="K998" s="3"/>
      <c r="L998" s="3"/>
      <c r="M998" s="3"/>
    </row>
    <row r="999" spans="7:13">
      <c r="G999" s="1"/>
      <c r="I999" s="1"/>
      <c r="J999" s="3"/>
      <c r="K999" s="3"/>
      <c r="L999" s="3"/>
      <c r="M999" s="3"/>
    </row>
    <row r="1000" spans="7:13">
      <c r="G1000" s="1"/>
      <c r="I1000" s="1"/>
      <c r="J1000" s="3"/>
      <c r="K1000" s="3"/>
      <c r="L1000" s="3"/>
      <c r="M1000" s="3"/>
    </row>
    <row r="1001" spans="7:13">
      <c r="G1001" s="1"/>
      <c r="I1001" s="1"/>
      <c r="J1001" s="3"/>
      <c r="K1001" s="3"/>
      <c r="L1001" s="3"/>
      <c r="M1001" s="3"/>
    </row>
    <row r="1002" spans="7:13">
      <c r="G1002" s="1"/>
      <c r="I1002" s="1"/>
      <c r="J1002" s="3"/>
      <c r="K1002" s="3"/>
      <c r="L1002" s="3"/>
      <c r="M1002" s="3"/>
    </row>
    <row r="1003" spans="7:13">
      <c r="G1003" s="1"/>
      <c r="I1003" s="1"/>
      <c r="J1003" s="3"/>
      <c r="K1003" s="3"/>
      <c r="L1003" s="3"/>
      <c r="M1003" s="3"/>
    </row>
    <row r="1004" spans="7:13">
      <c r="G1004" s="1"/>
      <c r="I1004" s="1"/>
      <c r="J1004" s="3"/>
      <c r="K1004" s="3"/>
      <c r="L1004" s="3"/>
      <c r="M1004" s="3"/>
    </row>
    <row r="1005" spans="7:13">
      <c r="G1005" s="1"/>
      <c r="I1005" s="1"/>
      <c r="J1005" s="3"/>
      <c r="K1005" s="3"/>
      <c r="L1005" s="3"/>
      <c r="M1005" s="3"/>
    </row>
    <row r="1006" spans="7:13">
      <c r="G1006" s="1"/>
      <c r="I1006" s="1"/>
      <c r="J1006" s="3"/>
      <c r="K1006" s="3"/>
      <c r="L1006" s="3"/>
      <c r="M1006" s="3"/>
    </row>
    <row r="1007" spans="7:13">
      <c r="G1007" s="1"/>
      <c r="I1007" s="1"/>
      <c r="J1007" s="3"/>
      <c r="K1007" s="3"/>
      <c r="L1007" s="3"/>
      <c r="M1007" s="3"/>
    </row>
    <row r="1008" spans="7:13">
      <c r="G1008" s="1"/>
      <c r="I1008" s="1"/>
      <c r="J1008" s="3"/>
      <c r="K1008" s="3"/>
      <c r="L1008" s="3"/>
      <c r="M1008" s="3"/>
    </row>
    <row r="1009" spans="7:13">
      <c r="G1009" s="1"/>
      <c r="I1009" s="1"/>
      <c r="J1009" s="3"/>
      <c r="K1009" s="3"/>
      <c r="L1009" s="3"/>
      <c r="M1009" s="3"/>
    </row>
    <row r="1010" spans="7:13">
      <c r="G1010" s="1"/>
      <c r="I1010" s="1"/>
      <c r="J1010" s="3"/>
      <c r="K1010" s="3"/>
      <c r="L1010" s="3"/>
      <c r="M1010" s="3"/>
    </row>
    <row r="1011" spans="7:13">
      <c r="G1011" s="1"/>
      <c r="I1011" s="1"/>
      <c r="J1011" s="3"/>
      <c r="K1011" s="3"/>
      <c r="L1011" s="3"/>
      <c r="M1011" s="3"/>
    </row>
    <row r="1012" spans="7:13">
      <c r="G1012" s="1"/>
      <c r="I1012" s="1"/>
      <c r="J1012" s="3"/>
      <c r="K1012" s="3"/>
      <c r="L1012" s="3"/>
      <c r="M1012" s="3"/>
    </row>
    <row r="1013" spans="7:13">
      <c r="G1013" s="1"/>
      <c r="I1013" s="1"/>
      <c r="J1013" s="3"/>
      <c r="K1013" s="3"/>
      <c r="L1013" s="3"/>
      <c r="M1013" s="3"/>
    </row>
    <row r="1014" spans="7:13">
      <c r="G1014" s="1"/>
      <c r="I1014" s="1"/>
      <c r="J1014" s="3"/>
      <c r="K1014" s="3"/>
      <c r="L1014" s="3"/>
      <c r="M1014" s="3"/>
    </row>
    <row r="1015" spans="7:13">
      <c r="G1015" s="1"/>
      <c r="I1015" s="1"/>
      <c r="J1015" s="3"/>
      <c r="K1015" s="3"/>
      <c r="L1015" s="3"/>
      <c r="M1015" s="3"/>
    </row>
    <row r="1016" spans="7:13">
      <c r="G1016" s="1"/>
      <c r="I1016" s="1"/>
      <c r="J1016" s="3"/>
      <c r="K1016" s="3"/>
      <c r="L1016" s="3"/>
      <c r="M1016" s="3"/>
    </row>
    <row r="1017" spans="7:13">
      <c r="G1017" s="1"/>
      <c r="I1017" s="1"/>
      <c r="J1017" s="3"/>
      <c r="K1017" s="3"/>
      <c r="L1017" s="3"/>
      <c r="M1017" s="3"/>
    </row>
    <row r="1018" spans="7:13">
      <c r="G1018" s="1"/>
      <c r="I1018" s="1"/>
      <c r="J1018" s="3"/>
      <c r="K1018" s="3"/>
      <c r="L1018" s="3"/>
      <c r="M1018" s="3"/>
    </row>
    <row r="1019" spans="7:13">
      <c r="G1019" s="1"/>
      <c r="I1019" s="1"/>
      <c r="J1019" s="3"/>
      <c r="K1019" s="3"/>
      <c r="L1019" s="3"/>
      <c r="M1019" s="3"/>
    </row>
    <row r="1020" spans="7:13">
      <c r="G1020" s="1"/>
      <c r="I1020" s="1"/>
      <c r="J1020" s="3"/>
      <c r="K1020" s="3"/>
      <c r="L1020" s="3"/>
      <c r="M1020" s="3"/>
    </row>
    <row r="1021" spans="7:13">
      <c r="G1021" s="1"/>
      <c r="I1021" s="1"/>
      <c r="J1021" s="3"/>
      <c r="K1021" s="3"/>
      <c r="L1021" s="3"/>
      <c r="M1021" s="3"/>
    </row>
    <row r="1022" spans="7:13">
      <c r="G1022" s="1"/>
      <c r="I1022" s="1"/>
      <c r="J1022" s="3"/>
      <c r="K1022" s="3"/>
      <c r="L1022" s="3"/>
      <c r="M1022" s="3"/>
    </row>
    <row r="1023" spans="7:13">
      <c r="G1023" s="1"/>
      <c r="I1023" s="1"/>
      <c r="J1023" s="3"/>
      <c r="K1023" s="3"/>
      <c r="L1023" s="3"/>
      <c r="M1023" s="3"/>
    </row>
    <row r="1024" spans="7:13">
      <c r="G1024" s="1"/>
      <c r="I1024" s="1"/>
      <c r="J1024" s="3"/>
      <c r="K1024" s="3"/>
      <c r="L1024" s="3"/>
      <c r="M1024" s="3"/>
    </row>
    <row r="1025" spans="7:13">
      <c r="G1025" s="1"/>
      <c r="I1025" s="1"/>
      <c r="J1025" s="3"/>
      <c r="K1025" s="3"/>
      <c r="L1025" s="3"/>
      <c r="M1025" s="3"/>
    </row>
    <row r="1026" spans="7:13">
      <c r="G1026" s="1"/>
      <c r="I1026" s="1"/>
      <c r="J1026" s="3"/>
      <c r="K1026" s="3"/>
      <c r="L1026" s="3"/>
      <c r="M1026" s="3"/>
    </row>
    <row r="1027" spans="7:13">
      <c r="G1027" s="1"/>
      <c r="I1027" s="1"/>
      <c r="J1027" s="3"/>
      <c r="K1027" s="3"/>
      <c r="L1027" s="3"/>
      <c r="M1027" s="3"/>
    </row>
    <row r="1028" spans="7:13">
      <c r="G1028" s="1"/>
      <c r="I1028" s="1"/>
      <c r="J1028" s="3"/>
      <c r="K1028" s="3"/>
      <c r="L1028" s="3"/>
      <c r="M1028" s="3"/>
    </row>
    <row r="1029" spans="7:13">
      <c r="G1029" s="1"/>
      <c r="I1029" s="1"/>
      <c r="J1029" s="3"/>
      <c r="K1029" s="3"/>
      <c r="L1029" s="3"/>
      <c r="M1029" s="3"/>
    </row>
    <row r="1030" spans="7:13">
      <c r="G1030" s="1"/>
      <c r="I1030" s="1"/>
      <c r="J1030" s="3"/>
      <c r="K1030" s="3"/>
      <c r="L1030" s="3"/>
      <c r="M1030" s="3"/>
    </row>
    <row r="1031" spans="7:13">
      <c r="G1031" s="1"/>
      <c r="I1031" s="1"/>
      <c r="J1031" s="3"/>
      <c r="K1031" s="3"/>
      <c r="L1031" s="3"/>
      <c r="M1031" s="3"/>
    </row>
    <row r="1032" spans="7:13">
      <c r="G1032" s="1"/>
      <c r="I1032" s="1"/>
      <c r="J1032" s="3"/>
      <c r="K1032" s="3"/>
      <c r="L1032" s="3"/>
      <c r="M1032" s="3"/>
    </row>
    <row r="1033" spans="7:13">
      <c r="G1033" s="1"/>
      <c r="I1033" s="1"/>
      <c r="J1033" s="3"/>
      <c r="K1033" s="3"/>
      <c r="L1033" s="3"/>
      <c r="M1033" s="3"/>
    </row>
    <row r="1034" spans="7:13">
      <c r="G1034" s="1"/>
      <c r="I1034" s="1"/>
      <c r="J1034" s="3"/>
      <c r="K1034" s="3"/>
      <c r="L1034" s="3"/>
      <c r="M1034" s="3"/>
    </row>
    <row r="1035" spans="7:13">
      <c r="G1035" s="1"/>
      <c r="I1035" s="1"/>
      <c r="J1035" s="3"/>
      <c r="K1035" s="3"/>
      <c r="L1035" s="3"/>
      <c r="M1035" s="3"/>
    </row>
    <row r="1036" spans="7:13">
      <c r="G1036" s="1"/>
      <c r="I1036" s="1"/>
      <c r="J1036" s="3"/>
      <c r="K1036" s="3"/>
      <c r="L1036" s="3"/>
      <c r="M1036" s="3"/>
    </row>
    <row r="1037" spans="7:13">
      <c r="G1037" s="1"/>
      <c r="I1037" s="1"/>
      <c r="J1037" s="3"/>
      <c r="K1037" s="3"/>
      <c r="L1037" s="3"/>
      <c r="M1037" s="3"/>
    </row>
    <row r="1038" spans="7:13">
      <c r="G1038" s="1"/>
      <c r="I1038" s="1"/>
      <c r="J1038" s="3"/>
      <c r="K1038" s="3"/>
      <c r="L1038" s="3"/>
      <c r="M1038" s="3"/>
    </row>
    <row r="1039" spans="7:13">
      <c r="G1039" s="1"/>
      <c r="I1039" s="1"/>
      <c r="J1039" s="3"/>
      <c r="K1039" s="3"/>
      <c r="L1039" s="3"/>
      <c r="M1039" s="3"/>
    </row>
    <row r="1040" spans="7:13">
      <c r="G1040" s="1"/>
      <c r="I1040" s="1"/>
      <c r="J1040" s="3"/>
      <c r="K1040" s="3"/>
      <c r="L1040" s="3"/>
      <c r="M1040" s="3"/>
    </row>
    <row r="1041" spans="7:13">
      <c r="G1041" s="1"/>
      <c r="I1041" s="1"/>
      <c r="J1041" s="3"/>
      <c r="K1041" s="3"/>
      <c r="L1041" s="3"/>
      <c r="M1041" s="3"/>
    </row>
    <row r="1042" spans="7:13">
      <c r="G1042" s="1"/>
      <c r="I1042" s="1"/>
      <c r="J1042" s="3"/>
      <c r="K1042" s="3"/>
      <c r="L1042" s="3"/>
      <c r="M1042" s="3"/>
    </row>
    <row r="1043" spans="7:13">
      <c r="G1043" s="1"/>
      <c r="I1043" s="1"/>
      <c r="J1043" s="3"/>
      <c r="K1043" s="3"/>
      <c r="L1043" s="3"/>
      <c r="M1043" s="3"/>
    </row>
    <row r="1044" spans="7:13">
      <c r="G1044" s="1"/>
      <c r="I1044" s="1"/>
      <c r="J1044" s="3"/>
      <c r="K1044" s="3"/>
      <c r="L1044" s="3"/>
      <c r="M1044" s="3"/>
    </row>
    <row r="1045" spans="7:13">
      <c r="G1045" s="1"/>
      <c r="I1045" s="1"/>
      <c r="J1045" s="3"/>
      <c r="K1045" s="3"/>
      <c r="L1045" s="3"/>
      <c r="M1045" s="3"/>
    </row>
    <row r="1046" spans="7:13">
      <c r="G1046" s="1"/>
      <c r="I1046" s="1"/>
      <c r="J1046" s="3"/>
      <c r="K1046" s="3"/>
      <c r="L1046" s="3"/>
      <c r="M1046" s="3"/>
    </row>
    <row r="1047" spans="7:13">
      <c r="G1047" s="1"/>
      <c r="I1047" s="1"/>
      <c r="J1047" s="3"/>
      <c r="K1047" s="3"/>
      <c r="L1047" s="3"/>
      <c r="M1047" s="3"/>
    </row>
    <row r="1048" spans="7:13">
      <c r="G1048" s="1"/>
      <c r="I1048" s="1"/>
      <c r="J1048" s="3"/>
      <c r="K1048" s="3"/>
      <c r="L1048" s="3"/>
      <c r="M1048" s="3"/>
    </row>
    <row r="1049" spans="7:13">
      <c r="G1049" s="1"/>
      <c r="I1049" s="1"/>
      <c r="J1049" s="3"/>
      <c r="K1049" s="3"/>
      <c r="L1049" s="3"/>
      <c r="M1049" s="3"/>
    </row>
    <row r="1050" spans="7:13">
      <c r="G1050" s="1"/>
      <c r="I1050" s="1"/>
      <c r="J1050" s="3"/>
      <c r="K1050" s="3"/>
      <c r="L1050" s="3"/>
      <c r="M1050" s="3"/>
    </row>
    <row r="1051" spans="7:13">
      <c r="G1051" s="1"/>
      <c r="I1051" s="1"/>
      <c r="J1051" s="3"/>
      <c r="K1051" s="3"/>
      <c r="L1051" s="3"/>
      <c r="M1051" s="3"/>
    </row>
    <row r="1052" spans="7:13">
      <c r="G1052" s="1"/>
      <c r="I1052" s="1"/>
      <c r="J1052" s="3"/>
      <c r="K1052" s="3"/>
      <c r="L1052" s="3"/>
      <c r="M1052" s="3"/>
    </row>
    <row r="1053" spans="7:13">
      <c r="G1053" s="1"/>
      <c r="I1053" s="1"/>
      <c r="J1053" s="3"/>
      <c r="K1053" s="3"/>
      <c r="L1053" s="3"/>
      <c r="M1053" s="3"/>
    </row>
    <row r="1054" spans="7:13">
      <c r="G1054" s="1"/>
      <c r="I1054" s="1"/>
      <c r="J1054" s="3"/>
      <c r="K1054" s="3"/>
      <c r="L1054" s="3"/>
      <c r="M1054" s="3"/>
    </row>
    <row r="1055" spans="7:13">
      <c r="G1055" s="1"/>
      <c r="I1055" s="1"/>
      <c r="J1055" s="3"/>
      <c r="K1055" s="3"/>
      <c r="L1055" s="3"/>
      <c r="M1055" s="3"/>
    </row>
    <row r="1056" spans="7:13">
      <c r="G1056" s="1"/>
      <c r="I1056" s="1"/>
      <c r="J1056" s="3"/>
      <c r="K1056" s="3"/>
      <c r="L1056" s="3"/>
      <c r="M1056" s="3"/>
    </row>
    <row r="1057" spans="7:13">
      <c r="G1057" s="1"/>
      <c r="I1057" s="1"/>
      <c r="J1057" s="3"/>
      <c r="K1057" s="3"/>
      <c r="L1057" s="3"/>
      <c r="M1057" s="3"/>
    </row>
    <row r="1058" spans="7:13">
      <c r="G1058" s="1"/>
      <c r="I1058" s="1"/>
      <c r="J1058" s="3"/>
      <c r="K1058" s="3"/>
      <c r="L1058" s="3"/>
      <c r="M1058" s="3"/>
    </row>
    <row r="1059" spans="7:13">
      <c r="G1059" s="1"/>
      <c r="I1059" s="1"/>
      <c r="J1059" s="3"/>
      <c r="K1059" s="3"/>
      <c r="L1059" s="3"/>
      <c r="M1059" s="3"/>
    </row>
    <row r="1060" spans="7:13">
      <c r="G1060" s="1"/>
      <c r="I1060" s="1"/>
      <c r="J1060" s="3"/>
      <c r="K1060" s="3"/>
      <c r="L1060" s="3"/>
      <c r="M1060" s="3"/>
    </row>
    <row r="1061" spans="7:13">
      <c r="G1061" s="1"/>
      <c r="I1061" s="1"/>
      <c r="J1061" s="3"/>
      <c r="K1061" s="3"/>
      <c r="L1061" s="3"/>
      <c r="M1061" s="3"/>
    </row>
    <row r="1062" spans="7:13">
      <c r="G1062" s="1"/>
      <c r="I1062" s="1"/>
      <c r="J1062" s="3"/>
      <c r="K1062" s="3"/>
      <c r="L1062" s="3"/>
      <c r="M1062" s="3"/>
    </row>
    <row r="1063" spans="7:13">
      <c r="G1063" s="1"/>
      <c r="I1063" s="1"/>
      <c r="J1063" s="3"/>
      <c r="K1063" s="3"/>
      <c r="L1063" s="3"/>
      <c r="M1063" s="3"/>
    </row>
    <row r="1064" spans="7:13">
      <c r="G1064" s="1"/>
      <c r="I1064" s="1"/>
      <c r="J1064" s="3"/>
      <c r="K1064" s="3"/>
      <c r="L1064" s="3"/>
      <c r="M1064" s="3"/>
    </row>
    <row r="1065" spans="7:13">
      <c r="G1065" s="1"/>
      <c r="I1065" s="1"/>
      <c r="J1065" s="3"/>
      <c r="K1065" s="3"/>
      <c r="L1065" s="3"/>
      <c r="M1065" s="3"/>
    </row>
    <row r="1066" spans="7:13">
      <c r="G1066" s="1"/>
      <c r="I1066" s="1"/>
      <c r="J1066" s="3"/>
      <c r="K1066" s="3"/>
      <c r="L1066" s="3"/>
      <c r="M1066" s="3"/>
    </row>
    <row r="1067" spans="7:13">
      <c r="G1067" s="1"/>
      <c r="I1067" s="1"/>
      <c r="J1067" s="3"/>
      <c r="K1067" s="3"/>
      <c r="L1067" s="3"/>
      <c r="M1067" s="3"/>
    </row>
    <row r="1068" spans="7:13">
      <c r="G1068" s="1"/>
      <c r="I1068" s="1"/>
      <c r="J1068" s="3"/>
      <c r="K1068" s="3"/>
      <c r="L1068" s="3"/>
      <c r="M1068" s="3"/>
    </row>
    <row r="1069" spans="7:13">
      <c r="G1069" s="1"/>
      <c r="I1069" s="1"/>
      <c r="J1069" s="3"/>
      <c r="K1069" s="3"/>
      <c r="L1069" s="3"/>
      <c r="M1069" s="3"/>
    </row>
    <row r="1070" spans="7:13">
      <c r="G1070" s="1"/>
      <c r="I1070" s="1"/>
      <c r="J1070" s="3"/>
      <c r="K1070" s="3"/>
      <c r="L1070" s="3"/>
      <c r="M1070" s="3"/>
    </row>
    <row r="1071" spans="7:13">
      <c r="G1071" s="1"/>
      <c r="I1071" s="1"/>
      <c r="J1071" s="3"/>
      <c r="K1071" s="3"/>
      <c r="L1071" s="3"/>
      <c r="M1071" s="3"/>
    </row>
    <row r="1072" spans="7:13">
      <c r="G1072" s="1"/>
      <c r="I1072" s="1"/>
      <c r="J1072" s="3"/>
      <c r="K1072" s="3"/>
      <c r="L1072" s="3"/>
      <c r="M1072" s="3"/>
    </row>
    <row r="1073" spans="7:13">
      <c r="G1073" s="1"/>
      <c r="I1073" s="1"/>
      <c r="J1073" s="3"/>
      <c r="K1073" s="3"/>
      <c r="L1073" s="3"/>
      <c r="M1073" s="3"/>
    </row>
    <row r="1074" spans="7:13">
      <c r="G1074" s="1"/>
      <c r="I1074" s="1"/>
      <c r="J1074" s="3"/>
      <c r="K1074" s="3"/>
      <c r="L1074" s="3"/>
      <c r="M1074" s="3"/>
    </row>
    <row r="1075" spans="7:13">
      <c r="G1075" s="1"/>
      <c r="I1075" s="1"/>
      <c r="J1075" s="3"/>
      <c r="K1075" s="3"/>
      <c r="L1075" s="3"/>
      <c r="M1075" s="3"/>
    </row>
    <row r="1076" spans="7:13">
      <c r="G1076" s="1"/>
      <c r="I1076" s="1"/>
      <c r="J1076" s="3"/>
      <c r="K1076" s="3"/>
      <c r="L1076" s="3"/>
      <c r="M1076" s="3"/>
    </row>
    <row r="1077" spans="7:13">
      <c r="G1077" s="1"/>
      <c r="I1077" s="1"/>
      <c r="J1077" s="3"/>
      <c r="K1077" s="3"/>
      <c r="L1077" s="3"/>
      <c r="M1077" s="3"/>
    </row>
    <row r="1078" spans="7:13">
      <c r="G1078" s="1"/>
      <c r="I1078" s="1"/>
      <c r="J1078" s="3"/>
      <c r="K1078" s="3"/>
      <c r="L1078" s="3"/>
      <c r="M1078" s="3"/>
    </row>
    <row r="1079" spans="7:13">
      <c r="G1079" s="1"/>
      <c r="I1079" s="1"/>
      <c r="J1079" s="3"/>
      <c r="K1079" s="3"/>
      <c r="L1079" s="3"/>
      <c r="M1079" s="3"/>
    </row>
    <row r="1080" spans="7:13">
      <c r="G1080" s="1"/>
      <c r="I1080" s="1"/>
      <c r="J1080" s="3"/>
      <c r="K1080" s="3"/>
      <c r="L1080" s="3"/>
      <c r="M1080" s="3"/>
    </row>
    <row r="1081" spans="7:13">
      <c r="G1081" s="1"/>
      <c r="I1081" s="1"/>
      <c r="J1081" s="3"/>
      <c r="K1081" s="3"/>
      <c r="L1081" s="3"/>
      <c r="M1081" s="3"/>
    </row>
    <row r="1082" spans="7:13">
      <c r="G1082" s="1"/>
      <c r="I1082" s="1"/>
      <c r="J1082" s="3"/>
      <c r="K1082" s="3"/>
      <c r="L1082" s="3"/>
      <c r="M1082" s="3"/>
    </row>
    <row r="1083" spans="7:13">
      <c r="G1083" s="1"/>
      <c r="I1083" s="1"/>
      <c r="J1083" s="3"/>
      <c r="K1083" s="3"/>
      <c r="L1083" s="3"/>
      <c r="M1083" s="3"/>
    </row>
    <row r="1084" spans="7:13">
      <c r="G1084" s="1"/>
      <c r="I1084" s="1"/>
      <c r="J1084" s="3"/>
      <c r="K1084" s="3"/>
      <c r="L1084" s="3"/>
      <c r="M1084" s="3"/>
    </row>
    <row r="1085" spans="7:13">
      <c r="G1085" s="1"/>
      <c r="I1085" s="1"/>
      <c r="J1085" s="3"/>
      <c r="K1085" s="3"/>
      <c r="L1085" s="3"/>
      <c r="M1085" s="3"/>
    </row>
    <row r="1086" spans="7:13">
      <c r="G1086" s="1"/>
      <c r="I1086" s="1"/>
      <c r="J1086" s="3"/>
      <c r="K1086" s="3"/>
      <c r="L1086" s="3"/>
      <c r="M1086" s="3"/>
    </row>
    <row r="1087" spans="7:13">
      <c r="G1087" s="1"/>
      <c r="I1087" s="1"/>
      <c r="J1087" s="3"/>
      <c r="K1087" s="3"/>
      <c r="L1087" s="3"/>
      <c r="M1087" s="3"/>
    </row>
    <row r="1088" spans="7:13">
      <c r="G1088" s="1"/>
      <c r="I1088" s="1"/>
      <c r="J1088" s="3"/>
      <c r="K1088" s="3"/>
      <c r="L1088" s="3"/>
      <c r="M1088" s="3"/>
    </row>
    <row r="1089" spans="7:13">
      <c r="G1089" s="1"/>
      <c r="I1089" s="1"/>
      <c r="J1089" s="3"/>
      <c r="K1089" s="3"/>
      <c r="L1089" s="3"/>
      <c r="M1089" s="3"/>
    </row>
    <row r="1090" spans="7:13">
      <c r="G1090" s="1"/>
      <c r="I1090" s="1"/>
      <c r="J1090" s="3"/>
      <c r="K1090" s="3"/>
      <c r="L1090" s="3"/>
      <c r="M1090" s="3"/>
    </row>
    <row r="1091" spans="7:13">
      <c r="G1091" s="1"/>
      <c r="I1091" s="1"/>
      <c r="J1091" s="3"/>
      <c r="K1091" s="3"/>
      <c r="L1091" s="3"/>
      <c r="M1091" s="3"/>
    </row>
    <row r="1092" spans="7:13">
      <c r="G1092" s="1"/>
      <c r="I1092" s="1"/>
      <c r="J1092" s="3"/>
      <c r="K1092" s="3"/>
      <c r="L1092" s="3"/>
      <c r="M1092" s="3"/>
    </row>
    <row r="1093" spans="7:13">
      <c r="G1093" s="1"/>
      <c r="I1093" s="1"/>
      <c r="J1093" s="3"/>
      <c r="K1093" s="3"/>
      <c r="L1093" s="3"/>
      <c r="M1093" s="3"/>
    </row>
    <row r="1094" spans="7:13">
      <c r="G1094" s="1"/>
      <c r="I1094" s="1"/>
      <c r="J1094" s="3"/>
      <c r="K1094" s="3"/>
      <c r="L1094" s="3"/>
      <c r="M1094" s="3"/>
    </row>
    <row r="1095" spans="7:13">
      <c r="G1095" s="1"/>
      <c r="I1095" s="1"/>
      <c r="J1095" s="3"/>
      <c r="K1095" s="3"/>
      <c r="L1095" s="3"/>
      <c r="M1095" s="3"/>
    </row>
    <row r="1096" spans="7:13">
      <c r="G1096" s="1"/>
      <c r="I1096" s="1"/>
      <c r="J1096" s="3"/>
      <c r="K1096" s="3"/>
      <c r="L1096" s="3"/>
      <c r="M1096" s="3"/>
    </row>
    <row r="1097" spans="7:13">
      <c r="G1097" s="1"/>
      <c r="I1097" s="1"/>
      <c r="J1097" s="3"/>
      <c r="K1097" s="3"/>
      <c r="L1097" s="3"/>
      <c r="M1097" s="3"/>
    </row>
    <row r="1098" spans="7:13">
      <c r="G1098" s="1"/>
      <c r="I1098" s="1"/>
      <c r="J1098" s="3"/>
      <c r="K1098" s="3"/>
      <c r="L1098" s="3"/>
      <c r="M1098" s="3"/>
    </row>
    <row r="1099" spans="7:13">
      <c r="G1099" s="1"/>
      <c r="I1099" s="1"/>
      <c r="J1099" s="3"/>
      <c r="K1099" s="3"/>
      <c r="L1099" s="3"/>
      <c r="M1099" s="3"/>
    </row>
    <row r="1100" spans="7:13">
      <c r="G1100" s="1"/>
      <c r="I1100" s="1"/>
      <c r="J1100" s="3"/>
      <c r="K1100" s="3"/>
      <c r="L1100" s="3"/>
      <c r="M1100" s="3"/>
    </row>
    <row r="1101" spans="7:13">
      <c r="G1101" s="1"/>
      <c r="I1101" s="1"/>
      <c r="J1101" s="3"/>
      <c r="K1101" s="3"/>
      <c r="L1101" s="3"/>
      <c r="M1101" s="3"/>
    </row>
    <row r="1102" spans="7:13">
      <c r="G1102" s="1"/>
      <c r="I1102" s="1"/>
      <c r="J1102" s="3"/>
      <c r="K1102" s="3"/>
      <c r="L1102" s="3"/>
      <c r="M1102" s="3"/>
    </row>
    <row r="1103" spans="7:13">
      <c r="G1103" s="1"/>
      <c r="I1103" s="1"/>
      <c r="J1103" s="3"/>
      <c r="K1103" s="3"/>
      <c r="L1103" s="3"/>
      <c r="M1103" s="3"/>
    </row>
    <row r="1104" spans="7:13">
      <c r="G1104" s="1"/>
      <c r="I1104" s="1"/>
      <c r="J1104" s="3"/>
      <c r="K1104" s="3"/>
      <c r="L1104" s="3"/>
      <c r="M1104" s="3"/>
    </row>
    <row r="1105" spans="7:13">
      <c r="G1105" s="1"/>
      <c r="I1105" s="1"/>
      <c r="J1105" s="3"/>
      <c r="K1105" s="3"/>
      <c r="L1105" s="3"/>
      <c r="M1105" s="3"/>
    </row>
    <row r="1106" spans="7:13">
      <c r="G1106" s="1"/>
      <c r="I1106" s="1"/>
      <c r="J1106" s="3"/>
      <c r="K1106" s="3"/>
      <c r="L1106" s="3"/>
      <c r="M1106" s="3"/>
    </row>
    <row r="1107" spans="7:13">
      <c r="G1107" s="1"/>
      <c r="I1107" s="1"/>
      <c r="J1107" s="3"/>
      <c r="K1107" s="3"/>
      <c r="L1107" s="3"/>
      <c r="M1107" s="3"/>
    </row>
    <row r="1108" spans="7:13">
      <c r="G1108" s="1"/>
      <c r="I1108" s="1"/>
      <c r="J1108" s="3"/>
      <c r="K1108" s="3"/>
      <c r="L1108" s="3"/>
      <c r="M1108" s="3"/>
    </row>
    <row r="1109" spans="7:13">
      <c r="G1109" s="1"/>
      <c r="I1109" s="1"/>
      <c r="J1109" s="3"/>
      <c r="K1109" s="3"/>
      <c r="L1109" s="3"/>
      <c r="M1109" s="3"/>
    </row>
    <row r="1110" spans="7:13">
      <c r="G1110" s="1"/>
      <c r="I1110" s="1"/>
      <c r="J1110" s="3"/>
      <c r="K1110" s="3"/>
      <c r="L1110" s="3"/>
      <c r="M1110" s="3"/>
    </row>
    <row r="1111" spans="7:13">
      <c r="G1111" s="1"/>
      <c r="I1111" s="1"/>
      <c r="J1111" s="3"/>
      <c r="K1111" s="3"/>
      <c r="L1111" s="3"/>
      <c r="M1111" s="3"/>
    </row>
    <row r="1112" spans="7:13">
      <c r="G1112" s="1"/>
      <c r="I1112" s="1"/>
      <c r="J1112" s="3"/>
      <c r="K1112" s="3"/>
      <c r="L1112" s="3"/>
      <c r="M1112" s="3"/>
    </row>
    <row r="1113" spans="7:13">
      <c r="G1113" s="1"/>
      <c r="I1113" s="1"/>
      <c r="J1113" s="3"/>
      <c r="K1113" s="3"/>
      <c r="L1113" s="3"/>
      <c r="M1113" s="3"/>
    </row>
    <row r="1114" spans="7:13">
      <c r="G1114" s="1"/>
      <c r="I1114" s="1"/>
      <c r="J1114" s="3"/>
      <c r="K1114" s="3"/>
      <c r="L1114" s="3"/>
      <c r="M1114" s="3"/>
    </row>
    <row r="1115" spans="7:13">
      <c r="G1115" s="1"/>
      <c r="I1115" s="1"/>
      <c r="J1115" s="3"/>
      <c r="K1115" s="3"/>
      <c r="L1115" s="3"/>
      <c r="M1115" s="3"/>
    </row>
    <row r="1116" spans="7:13">
      <c r="G1116" s="1"/>
      <c r="I1116" s="1"/>
      <c r="J1116" s="3"/>
      <c r="K1116" s="3"/>
      <c r="L1116" s="3"/>
      <c r="M1116" s="3"/>
    </row>
    <row r="1117" spans="7:13">
      <c r="G1117" s="1"/>
      <c r="I1117" s="1"/>
      <c r="J1117" s="3"/>
      <c r="K1117" s="3"/>
      <c r="L1117" s="3"/>
      <c r="M1117" s="3"/>
    </row>
    <row r="1118" spans="7:13">
      <c r="G1118" s="1"/>
      <c r="I1118" s="1"/>
      <c r="J1118" s="3"/>
      <c r="K1118" s="3"/>
      <c r="L1118" s="3"/>
      <c r="M1118" s="3"/>
    </row>
    <row r="1119" spans="7:13">
      <c r="G1119" s="1"/>
      <c r="I1119" s="1"/>
      <c r="J1119" s="3"/>
      <c r="K1119" s="3"/>
      <c r="L1119" s="3"/>
      <c r="M1119" s="3"/>
    </row>
    <row r="1120" spans="7:13">
      <c r="G1120" s="1"/>
      <c r="I1120" s="1"/>
      <c r="J1120" s="3"/>
      <c r="K1120" s="3"/>
      <c r="L1120" s="3"/>
      <c r="M1120" s="3"/>
    </row>
    <row r="1121" spans="7:13">
      <c r="G1121" s="1"/>
      <c r="I1121" s="1"/>
      <c r="J1121" s="3"/>
      <c r="K1121" s="3"/>
      <c r="L1121" s="3"/>
      <c r="M1121" s="3"/>
    </row>
    <row r="1122" spans="7:13">
      <c r="G1122" s="1"/>
      <c r="I1122" s="1"/>
      <c r="J1122" s="3"/>
      <c r="K1122" s="3"/>
      <c r="L1122" s="3"/>
      <c r="M1122" s="3"/>
    </row>
    <row r="1123" spans="7:13">
      <c r="G1123" s="1"/>
      <c r="I1123" s="1"/>
      <c r="J1123" s="3"/>
      <c r="K1123" s="3"/>
      <c r="L1123" s="3"/>
      <c r="M1123" s="3"/>
    </row>
    <row r="1124" spans="7:13">
      <c r="G1124" s="1"/>
      <c r="I1124" s="1"/>
      <c r="J1124" s="3"/>
      <c r="K1124" s="3"/>
      <c r="L1124" s="3"/>
      <c r="M1124" s="3"/>
    </row>
    <row r="1125" spans="7:13">
      <c r="G1125" s="1"/>
      <c r="I1125" s="1"/>
      <c r="J1125" s="3"/>
      <c r="K1125" s="3"/>
      <c r="L1125" s="3"/>
      <c r="M1125" s="3"/>
    </row>
    <row r="1126" spans="7:13">
      <c r="G1126" s="1"/>
      <c r="I1126" s="1"/>
      <c r="J1126" s="3"/>
      <c r="K1126" s="3"/>
      <c r="L1126" s="3"/>
      <c r="M1126" s="3"/>
    </row>
    <row r="1127" spans="7:13">
      <c r="G1127" s="1"/>
      <c r="I1127" s="1"/>
      <c r="J1127" s="3"/>
      <c r="K1127" s="3"/>
      <c r="L1127" s="3"/>
      <c r="M1127" s="3"/>
    </row>
    <row r="1128" spans="7:13">
      <c r="G1128" s="1"/>
      <c r="I1128" s="1"/>
      <c r="J1128" s="3"/>
      <c r="K1128" s="3"/>
      <c r="L1128" s="3"/>
      <c r="M1128" s="3"/>
    </row>
    <row r="1129" spans="7:13">
      <c r="G1129" s="1"/>
      <c r="I1129" s="1"/>
      <c r="J1129" s="3"/>
      <c r="K1129" s="3"/>
      <c r="L1129" s="3"/>
      <c r="M1129" s="3"/>
    </row>
    <row r="1130" spans="7:13">
      <c r="G1130" s="1"/>
      <c r="I1130" s="1"/>
      <c r="J1130" s="3"/>
      <c r="K1130" s="3"/>
      <c r="L1130" s="3"/>
      <c r="M1130" s="3"/>
    </row>
    <row r="1131" spans="7:13">
      <c r="G1131" s="1"/>
      <c r="I1131" s="1"/>
      <c r="J1131" s="3"/>
      <c r="K1131" s="3"/>
      <c r="L1131" s="3"/>
      <c r="M1131" s="3"/>
    </row>
    <row r="1132" spans="7:13">
      <c r="G1132" s="1"/>
      <c r="I1132" s="1"/>
      <c r="J1132" s="3"/>
      <c r="K1132" s="3"/>
      <c r="L1132" s="3"/>
      <c r="M1132" s="3"/>
    </row>
    <row r="1133" spans="7:13">
      <c r="G1133" s="1"/>
      <c r="I1133" s="1"/>
      <c r="J1133" s="3"/>
      <c r="K1133" s="3"/>
      <c r="L1133" s="3"/>
      <c r="M1133" s="3"/>
    </row>
    <row r="1134" spans="7:13">
      <c r="G1134" s="1"/>
      <c r="I1134" s="1"/>
      <c r="J1134" s="3"/>
      <c r="K1134" s="3"/>
      <c r="L1134" s="3"/>
      <c r="M1134" s="3"/>
    </row>
    <row r="1135" spans="7:13">
      <c r="G1135" s="1"/>
      <c r="I1135" s="1"/>
      <c r="J1135" s="3"/>
      <c r="K1135" s="3"/>
      <c r="L1135" s="3"/>
      <c r="M1135" s="3"/>
    </row>
    <row r="1136" spans="7:13">
      <c r="G1136" s="1"/>
      <c r="I1136" s="1"/>
      <c r="J1136" s="3"/>
      <c r="K1136" s="3"/>
      <c r="L1136" s="3"/>
      <c r="M1136" s="3"/>
    </row>
    <row r="1137" spans="7:13">
      <c r="G1137" s="1"/>
      <c r="I1137" s="1"/>
      <c r="J1137" s="3"/>
      <c r="K1137" s="3"/>
      <c r="L1137" s="3"/>
      <c r="M1137" s="3"/>
    </row>
    <row r="1138" spans="7:13">
      <c r="G1138" s="1"/>
      <c r="I1138" s="1"/>
      <c r="J1138" s="3"/>
      <c r="K1138" s="3"/>
      <c r="L1138" s="3"/>
      <c r="M1138" s="3"/>
    </row>
    <row r="1139" spans="7:13">
      <c r="G1139" s="1"/>
      <c r="I1139" s="1"/>
      <c r="J1139" s="3"/>
      <c r="K1139" s="3"/>
      <c r="L1139" s="3"/>
      <c r="M1139" s="3"/>
    </row>
    <row r="1140" spans="7:13">
      <c r="G1140" s="1"/>
      <c r="I1140" s="1"/>
      <c r="J1140" s="3"/>
      <c r="K1140" s="3"/>
      <c r="L1140" s="3"/>
      <c r="M1140" s="3"/>
    </row>
    <row r="1141" spans="7:13">
      <c r="G1141" s="1"/>
      <c r="I1141" s="1"/>
      <c r="J1141" s="3"/>
      <c r="K1141" s="3"/>
      <c r="L1141" s="3"/>
      <c r="M1141" s="3"/>
    </row>
    <row r="1142" spans="7:13">
      <c r="G1142" s="1"/>
      <c r="I1142" s="1"/>
      <c r="J1142" s="3"/>
      <c r="K1142" s="3"/>
      <c r="L1142" s="3"/>
      <c r="M1142" s="3"/>
    </row>
    <row r="1143" spans="7:13">
      <c r="G1143" s="1"/>
      <c r="I1143" s="1"/>
      <c r="J1143" s="3"/>
      <c r="K1143" s="3"/>
      <c r="L1143" s="3"/>
      <c r="M1143" s="3"/>
    </row>
    <row r="1144" spans="7:13">
      <c r="G1144" s="1"/>
      <c r="I1144" s="1"/>
      <c r="J1144" s="3"/>
      <c r="K1144" s="3"/>
      <c r="L1144" s="3"/>
      <c r="M1144" s="3"/>
    </row>
    <row r="1145" spans="7:13">
      <c r="G1145" s="1"/>
      <c r="I1145" s="1"/>
      <c r="J1145" s="3"/>
      <c r="K1145" s="3"/>
      <c r="L1145" s="3"/>
      <c r="M1145" s="3"/>
    </row>
    <row r="1146" spans="7:13">
      <c r="G1146" s="1"/>
      <c r="I1146" s="1"/>
      <c r="J1146" s="3"/>
      <c r="K1146" s="3"/>
      <c r="L1146" s="3"/>
      <c r="M1146" s="3"/>
    </row>
    <row r="1147" spans="7:13">
      <c r="G1147" s="1"/>
      <c r="I1147" s="1"/>
      <c r="J1147" s="3"/>
      <c r="K1147" s="3"/>
      <c r="L1147" s="3"/>
      <c r="M1147" s="3"/>
    </row>
    <row r="1148" spans="7:13">
      <c r="G1148" s="1"/>
      <c r="I1148" s="1"/>
      <c r="J1148" s="3"/>
      <c r="K1148" s="3"/>
      <c r="L1148" s="3"/>
      <c r="M1148" s="3"/>
    </row>
    <row r="1149" spans="7:13">
      <c r="G1149" s="1"/>
      <c r="I1149" s="1"/>
      <c r="J1149" s="3"/>
      <c r="K1149" s="3"/>
      <c r="L1149" s="3"/>
      <c r="M1149" s="3"/>
    </row>
    <row r="1150" spans="7:13">
      <c r="G1150" s="1"/>
      <c r="I1150" s="1"/>
      <c r="J1150" s="3"/>
      <c r="K1150" s="3"/>
      <c r="L1150" s="3"/>
      <c r="M1150" s="3"/>
    </row>
    <row r="1151" spans="7:13">
      <c r="G1151" s="1"/>
      <c r="I1151" s="1"/>
      <c r="J1151" s="3"/>
      <c r="K1151" s="3"/>
      <c r="L1151" s="3"/>
      <c r="M1151" s="3"/>
    </row>
    <row r="1152" spans="7:13">
      <c r="G1152" s="1"/>
      <c r="I1152" s="1"/>
      <c r="J1152" s="3"/>
      <c r="K1152" s="3"/>
      <c r="L1152" s="3"/>
      <c r="M1152" s="3"/>
    </row>
    <row r="1153" spans="7:13">
      <c r="G1153" s="1"/>
      <c r="I1153" s="1"/>
      <c r="J1153" s="3"/>
      <c r="K1153" s="3"/>
      <c r="L1153" s="3"/>
      <c r="M1153" s="3"/>
    </row>
    <row r="1154" spans="7:13">
      <c r="G1154" s="1"/>
      <c r="I1154" s="1"/>
      <c r="J1154" s="3"/>
      <c r="K1154" s="3"/>
      <c r="L1154" s="3"/>
      <c r="M1154" s="3"/>
    </row>
    <row r="1155" spans="7:13">
      <c r="G1155" s="1"/>
      <c r="I1155" s="1"/>
      <c r="J1155" s="3"/>
      <c r="K1155" s="3"/>
      <c r="L1155" s="3"/>
      <c r="M1155" s="3"/>
    </row>
    <row r="1156" spans="7:13">
      <c r="G1156" s="1"/>
      <c r="I1156" s="1"/>
      <c r="J1156" s="3"/>
      <c r="K1156" s="3"/>
      <c r="L1156" s="3"/>
      <c r="M1156" s="3"/>
    </row>
    <row r="1157" spans="7:13">
      <c r="G1157" s="1"/>
      <c r="I1157" s="1"/>
      <c r="J1157" s="3"/>
      <c r="K1157" s="3"/>
      <c r="L1157" s="3"/>
      <c r="M1157" s="3"/>
    </row>
    <row r="1158" spans="7:13">
      <c r="G1158" s="1"/>
      <c r="I1158" s="1"/>
      <c r="J1158" s="3"/>
      <c r="K1158" s="3"/>
      <c r="L1158" s="3"/>
      <c r="M1158" s="3"/>
    </row>
    <row r="1159" spans="7:13">
      <c r="G1159" s="1"/>
      <c r="I1159" s="1"/>
      <c r="J1159" s="3"/>
      <c r="K1159" s="3"/>
      <c r="L1159" s="3"/>
      <c r="M1159" s="3"/>
    </row>
    <row r="1160" spans="7:13">
      <c r="G1160" s="1"/>
      <c r="I1160" s="1"/>
      <c r="J1160" s="3"/>
      <c r="K1160" s="3"/>
      <c r="L1160" s="3"/>
      <c r="M1160" s="3"/>
    </row>
    <row r="1161" spans="7:13">
      <c r="G1161" s="1"/>
      <c r="I1161" s="1"/>
      <c r="J1161" s="3"/>
      <c r="K1161" s="3"/>
      <c r="L1161" s="3"/>
      <c r="M1161" s="3"/>
    </row>
    <row r="1162" spans="7:13">
      <c r="G1162" s="1"/>
      <c r="I1162" s="1"/>
      <c r="J1162" s="3"/>
      <c r="K1162" s="3"/>
      <c r="L1162" s="3"/>
      <c r="M1162" s="3"/>
    </row>
    <row r="1163" spans="7:13">
      <c r="G1163" s="1"/>
      <c r="I1163" s="1"/>
      <c r="J1163" s="3"/>
      <c r="K1163" s="3"/>
      <c r="L1163" s="3"/>
      <c r="M1163" s="3"/>
    </row>
    <row r="1164" spans="7:13">
      <c r="G1164" s="1"/>
      <c r="I1164" s="1"/>
      <c r="J1164" s="3"/>
      <c r="K1164" s="3"/>
      <c r="L1164" s="3"/>
      <c r="M1164" s="3"/>
    </row>
    <row r="1165" spans="7:13">
      <c r="G1165" s="1"/>
      <c r="I1165" s="1"/>
      <c r="J1165" s="3"/>
      <c r="K1165" s="3"/>
      <c r="L1165" s="3"/>
      <c r="M1165" s="3"/>
    </row>
    <row r="1166" spans="7:13">
      <c r="G1166" s="1"/>
      <c r="I1166" s="1"/>
      <c r="J1166" s="3"/>
      <c r="K1166" s="3"/>
      <c r="L1166" s="3"/>
      <c r="M1166" s="3"/>
    </row>
    <row r="1167" spans="7:13">
      <c r="G1167" s="1"/>
      <c r="I1167" s="1"/>
      <c r="J1167" s="3"/>
      <c r="K1167" s="3"/>
      <c r="L1167" s="3"/>
      <c r="M1167" s="3"/>
    </row>
    <row r="1168" spans="7:13">
      <c r="G1168" s="1"/>
      <c r="I1168" s="1"/>
      <c r="J1168" s="3"/>
      <c r="K1168" s="3"/>
      <c r="L1168" s="3"/>
      <c r="M1168" s="3"/>
    </row>
    <row r="1169" spans="7:13">
      <c r="G1169" s="1"/>
      <c r="I1169" s="1"/>
      <c r="J1169" s="3"/>
      <c r="K1169" s="3"/>
      <c r="L1169" s="3"/>
      <c r="M1169" s="3"/>
    </row>
    <row r="1170" spans="7:13">
      <c r="G1170" s="1"/>
      <c r="I1170" s="1"/>
      <c r="J1170" s="3"/>
      <c r="K1170" s="3"/>
      <c r="L1170" s="3"/>
      <c r="M1170" s="3"/>
    </row>
    <row r="1171" spans="7:13">
      <c r="G1171" s="1"/>
      <c r="I1171" s="1"/>
      <c r="J1171" s="3"/>
      <c r="K1171" s="3"/>
      <c r="L1171" s="3"/>
      <c r="M1171" s="3"/>
    </row>
    <row r="1172" spans="7:13">
      <c r="G1172" s="1"/>
      <c r="I1172" s="1"/>
      <c r="J1172" s="3"/>
      <c r="K1172" s="3"/>
      <c r="L1172" s="3"/>
      <c r="M1172" s="3"/>
    </row>
    <row r="1173" spans="7:13">
      <c r="G1173" s="1"/>
      <c r="I1173" s="1"/>
      <c r="J1173" s="3"/>
      <c r="K1173" s="3"/>
      <c r="L1173" s="3"/>
      <c r="M1173" s="3"/>
    </row>
    <row r="1174" spans="7:13">
      <c r="G1174" s="1"/>
      <c r="I1174" s="1"/>
      <c r="J1174" s="3"/>
      <c r="K1174" s="3"/>
      <c r="L1174" s="3"/>
      <c r="M1174" s="3"/>
    </row>
    <row r="1175" spans="7:13">
      <c r="G1175" s="1"/>
      <c r="I1175" s="1"/>
      <c r="J1175" s="3"/>
      <c r="K1175" s="3"/>
      <c r="L1175" s="3"/>
      <c r="M1175" s="3"/>
    </row>
    <row r="1176" spans="7:13">
      <c r="G1176" s="1"/>
      <c r="I1176" s="1"/>
      <c r="J1176" s="3"/>
      <c r="K1176" s="3"/>
      <c r="L1176" s="3"/>
      <c r="M1176" s="3"/>
    </row>
    <row r="1177" spans="7:13">
      <c r="G1177" s="1"/>
      <c r="I1177" s="1"/>
      <c r="J1177" s="3"/>
      <c r="K1177" s="3"/>
      <c r="L1177" s="3"/>
      <c r="M1177" s="3"/>
    </row>
    <row r="1178" spans="7:13">
      <c r="G1178" s="1"/>
      <c r="I1178" s="1"/>
      <c r="J1178" s="3"/>
      <c r="K1178" s="3"/>
      <c r="L1178" s="3"/>
      <c r="M1178" s="3"/>
    </row>
    <row r="1179" spans="7:13">
      <c r="G1179" s="1"/>
      <c r="I1179" s="1"/>
      <c r="J1179" s="3"/>
      <c r="K1179" s="3"/>
      <c r="L1179" s="3"/>
      <c r="M1179" s="3"/>
    </row>
    <row r="1180" spans="7:13">
      <c r="G1180" s="1"/>
      <c r="I1180" s="1"/>
      <c r="J1180" s="3"/>
      <c r="K1180" s="3"/>
      <c r="L1180" s="3"/>
      <c r="M1180" s="3"/>
    </row>
    <row r="1181" spans="7:13">
      <c r="G1181" s="1"/>
      <c r="I1181" s="1"/>
      <c r="J1181" s="3"/>
      <c r="K1181" s="3"/>
      <c r="L1181" s="3"/>
      <c r="M1181" s="3"/>
    </row>
    <row r="1182" spans="7:13">
      <c r="G1182" s="1"/>
      <c r="I1182" s="1"/>
      <c r="J1182" s="3"/>
      <c r="K1182" s="3"/>
      <c r="L1182" s="3"/>
      <c r="M1182" s="3"/>
    </row>
    <row r="1183" spans="7:13">
      <c r="G1183" s="1"/>
      <c r="I1183" s="1"/>
      <c r="J1183" s="3"/>
      <c r="K1183" s="3"/>
      <c r="L1183" s="3"/>
      <c r="M1183" s="3"/>
    </row>
    <row r="1184" spans="7:13">
      <c r="G1184" s="1"/>
      <c r="I1184" s="1"/>
      <c r="J1184" s="3"/>
      <c r="K1184" s="3"/>
      <c r="L1184" s="3"/>
      <c r="M1184" s="3"/>
    </row>
    <row r="1185" spans="7:13">
      <c r="G1185" s="1"/>
      <c r="I1185" s="1"/>
      <c r="J1185" s="3"/>
      <c r="K1185" s="3"/>
      <c r="L1185" s="3"/>
      <c r="M1185" s="3"/>
    </row>
    <row r="1186" spans="7:13">
      <c r="G1186" s="1"/>
      <c r="I1186" s="1"/>
      <c r="J1186" s="3"/>
      <c r="K1186" s="3"/>
      <c r="L1186" s="3"/>
      <c r="M1186" s="3"/>
    </row>
    <row r="1187" spans="7:13">
      <c r="G1187" s="1"/>
      <c r="I1187" s="1"/>
      <c r="J1187" s="3"/>
      <c r="K1187" s="3"/>
      <c r="L1187" s="3"/>
      <c r="M1187" s="3"/>
    </row>
    <row r="1188" spans="7:13">
      <c r="G1188" s="1"/>
      <c r="I1188" s="1"/>
      <c r="J1188" s="3"/>
      <c r="K1188" s="3"/>
      <c r="L1188" s="3"/>
      <c r="M1188" s="3"/>
    </row>
    <row r="1189" spans="7:13">
      <c r="G1189" s="1"/>
      <c r="I1189" s="1"/>
      <c r="J1189" s="3"/>
      <c r="K1189" s="3"/>
      <c r="L1189" s="3"/>
      <c r="M1189" s="3"/>
    </row>
    <row r="1190" spans="7:13">
      <c r="G1190" s="1"/>
      <c r="I1190" s="1"/>
      <c r="J1190" s="3"/>
      <c r="K1190" s="3"/>
      <c r="L1190" s="3"/>
      <c r="M1190" s="3"/>
    </row>
    <row r="1191" spans="7:13">
      <c r="G1191" s="1"/>
      <c r="I1191" s="1"/>
      <c r="J1191" s="3"/>
      <c r="K1191" s="3"/>
      <c r="L1191" s="3"/>
      <c r="M1191" s="3"/>
    </row>
    <row r="1192" spans="7:13">
      <c r="G1192" s="1"/>
      <c r="I1192" s="1"/>
      <c r="J1192" s="3"/>
      <c r="K1192" s="3"/>
      <c r="L1192" s="3"/>
      <c r="M1192" s="3"/>
    </row>
    <row r="1193" spans="7:13">
      <c r="G1193" s="1"/>
      <c r="I1193" s="1"/>
      <c r="J1193" s="3"/>
      <c r="K1193" s="3"/>
      <c r="L1193" s="3"/>
      <c r="M1193" s="3"/>
    </row>
    <row r="1194" spans="7:13">
      <c r="G1194" s="1"/>
      <c r="I1194" s="1"/>
      <c r="J1194" s="3"/>
      <c r="K1194" s="3"/>
      <c r="L1194" s="3"/>
      <c r="M1194" s="3"/>
    </row>
    <row r="1195" spans="7:13">
      <c r="G1195" s="1"/>
      <c r="I1195" s="1"/>
      <c r="J1195" s="3"/>
      <c r="K1195" s="3"/>
      <c r="L1195" s="3"/>
      <c r="M1195" s="3"/>
    </row>
    <row r="1196" spans="7:13">
      <c r="G1196" s="1"/>
      <c r="I1196" s="1"/>
      <c r="J1196" s="3"/>
      <c r="K1196" s="3"/>
      <c r="L1196" s="3"/>
      <c r="M1196" s="3"/>
    </row>
    <row r="1197" spans="7:13">
      <c r="G1197" s="1"/>
      <c r="I1197" s="1"/>
      <c r="J1197" s="3"/>
      <c r="K1197" s="3"/>
      <c r="L1197" s="3"/>
      <c r="M1197" s="3"/>
    </row>
    <row r="1198" spans="7:13">
      <c r="G1198" s="1"/>
      <c r="I1198" s="1"/>
      <c r="J1198" s="3"/>
      <c r="K1198" s="3"/>
      <c r="L1198" s="3"/>
      <c r="M1198" s="3"/>
    </row>
    <row r="1199" spans="7:13">
      <c r="G1199" s="1"/>
      <c r="I1199" s="1"/>
      <c r="J1199" s="3"/>
      <c r="K1199" s="3"/>
      <c r="L1199" s="3"/>
      <c r="M1199" s="3"/>
    </row>
    <row r="1200" spans="7:13">
      <c r="G1200" s="1"/>
      <c r="I1200" s="1"/>
      <c r="J1200" s="3"/>
      <c r="K1200" s="3"/>
      <c r="L1200" s="3"/>
      <c r="M1200" s="3"/>
    </row>
    <row r="1201" spans="7:13">
      <c r="G1201" s="1"/>
      <c r="I1201" s="1"/>
      <c r="J1201" s="3"/>
      <c r="K1201" s="3"/>
      <c r="L1201" s="3"/>
      <c r="M1201" s="3"/>
    </row>
    <row r="1202" spans="7:13">
      <c r="G1202" s="1"/>
      <c r="I1202" s="1"/>
      <c r="J1202" s="3"/>
      <c r="K1202" s="3"/>
      <c r="L1202" s="3"/>
      <c r="M1202" s="3"/>
    </row>
    <row r="1203" spans="7:13">
      <c r="G1203" s="1"/>
      <c r="I1203" s="1"/>
      <c r="J1203" s="3"/>
      <c r="K1203" s="3"/>
      <c r="L1203" s="3"/>
      <c r="M1203" s="3"/>
    </row>
    <row r="1204" spans="7:13">
      <c r="G1204" s="1"/>
      <c r="I1204" s="1"/>
      <c r="J1204" s="3"/>
      <c r="K1204" s="3"/>
      <c r="L1204" s="3"/>
      <c r="M1204" s="3"/>
    </row>
    <row r="1205" spans="7:13">
      <c r="G1205" s="1"/>
      <c r="I1205" s="1"/>
      <c r="J1205" s="3"/>
      <c r="K1205" s="3"/>
      <c r="L1205" s="3"/>
      <c r="M1205" s="3"/>
    </row>
    <row r="1206" spans="7:13">
      <c r="G1206" s="1"/>
      <c r="I1206" s="1"/>
      <c r="J1206" s="3"/>
      <c r="K1206" s="3"/>
      <c r="L1206" s="3"/>
      <c r="M1206" s="3"/>
    </row>
    <row r="1207" spans="7:13">
      <c r="G1207" s="1"/>
      <c r="I1207" s="1"/>
      <c r="J1207" s="3"/>
      <c r="K1207" s="3"/>
      <c r="L1207" s="3"/>
      <c r="M1207" s="3"/>
    </row>
    <row r="1208" spans="7:13">
      <c r="G1208" s="1"/>
      <c r="I1208" s="1"/>
      <c r="J1208" s="3"/>
      <c r="K1208" s="3"/>
      <c r="L1208" s="3"/>
      <c r="M1208" s="3"/>
    </row>
    <row r="1209" spans="7:13">
      <c r="G1209" s="1"/>
      <c r="I1209" s="1"/>
      <c r="J1209" s="3"/>
      <c r="K1209" s="3"/>
      <c r="L1209" s="3"/>
      <c r="M1209" s="3"/>
    </row>
    <row r="1210" spans="7:13">
      <c r="G1210" s="1"/>
      <c r="I1210" s="1"/>
      <c r="J1210" s="3"/>
      <c r="K1210" s="3"/>
      <c r="L1210" s="3"/>
      <c r="M1210" s="3"/>
    </row>
    <row r="1211" spans="7:13">
      <c r="G1211" s="1"/>
      <c r="I1211" s="1"/>
      <c r="J1211" s="3"/>
      <c r="K1211" s="3"/>
      <c r="L1211" s="3"/>
      <c r="M1211" s="3"/>
    </row>
    <row r="1212" spans="7:13">
      <c r="G1212" s="1"/>
      <c r="I1212" s="1"/>
      <c r="J1212" s="3"/>
      <c r="K1212" s="3"/>
      <c r="L1212" s="3"/>
      <c r="M1212" s="3"/>
    </row>
    <row r="1213" spans="7:13">
      <c r="G1213" s="1"/>
      <c r="I1213" s="1"/>
      <c r="J1213" s="3"/>
      <c r="K1213" s="3"/>
      <c r="L1213" s="3"/>
      <c r="M1213" s="3"/>
    </row>
    <row r="1214" spans="7:13">
      <c r="G1214" s="1"/>
      <c r="I1214" s="1"/>
      <c r="J1214" s="3"/>
      <c r="K1214" s="3"/>
      <c r="L1214" s="3"/>
      <c r="M1214" s="3"/>
    </row>
    <row r="1215" spans="7:13">
      <c r="G1215" s="1"/>
      <c r="I1215" s="1"/>
      <c r="J1215" s="3"/>
      <c r="K1215" s="3"/>
      <c r="L1215" s="3"/>
      <c r="M1215" s="3"/>
    </row>
    <row r="1216" spans="7:13">
      <c r="G1216" s="1"/>
      <c r="I1216" s="1"/>
      <c r="J1216" s="3"/>
      <c r="K1216" s="3"/>
      <c r="L1216" s="3"/>
      <c r="M1216" s="3"/>
    </row>
    <row r="1217" spans="7:13">
      <c r="G1217" s="1"/>
      <c r="I1217" s="1"/>
      <c r="J1217" s="3"/>
      <c r="K1217" s="3"/>
      <c r="L1217" s="3"/>
      <c r="M1217" s="3"/>
    </row>
    <row r="1218" spans="7:13">
      <c r="G1218" s="1"/>
      <c r="I1218" s="1"/>
      <c r="J1218" s="3"/>
      <c r="K1218" s="3"/>
      <c r="L1218" s="3"/>
      <c r="M1218" s="3"/>
    </row>
    <row r="1219" spans="7:13">
      <c r="G1219" s="1"/>
      <c r="I1219" s="1"/>
      <c r="J1219" s="3"/>
      <c r="K1219" s="3"/>
      <c r="L1219" s="3"/>
      <c r="M1219" s="3"/>
    </row>
    <row r="1220" spans="7:13">
      <c r="G1220" s="1"/>
      <c r="I1220" s="1"/>
      <c r="J1220" s="3"/>
      <c r="K1220" s="3"/>
      <c r="L1220" s="3"/>
      <c r="M1220" s="3"/>
    </row>
    <row r="1221" spans="7:13">
      <c r="G1221" s="1"/>
      <c r="I1221" s="1"/>
      <c r="J1221" s="3"/>
      <c r="K1221" s="3"/>
      <c r="L1221" s="3"/>
      <c r="M1221" s="3"/>
    </row>
    <row r="1222" spans="7:13">
      <c r="G1222" s="1"/>
      <c r="I1222" s="1"/>
      <c r="J1222" s="3"/>
      <c r="K1222" s="3"/>
      <c r="L1222" s="3"/>
      <c r="M1222" s="3"/>
    </row>
    <row r="1223" spans="7:13">
      <c r="G1223" s="1"/>
      <c r="I1223" s="1"/>
      <c r="J1223" s="3"/>
      <c r="K1223" s="3"/>
      <c r="L1223" s="3"/>
      <c r="M1223" s="3"/>
    </row>
    <row r="1224" spans="7:13">
      <c r="G1224" s="1"/>
      <c r="I1224" s="1"/>
      <c r="J1224" s="3"/>
      <c r="K1224" s="3"/>
      <c r="L1224" s="3"/>
      <c r="M1224" s="3"/>
    </row>
    <row r="1225" spans="7:13">
      <c r="G1225" s="1"/>
      <c r="I1225" s="1"/>
      <c r="J1225" s="3"/>
      <c r="K1225" s="3"/>
      <c r="L1225" s="3"/>
      <c r="M1225" s="3"/>
    </row>
    <row r="1226" spans="7:13">
      <c r="G1226" s="1"/>
      <c r="I1226" s="1"/>
      <c r="J1226" s="3"/>
      <c r="K1226" s="3"/>
      <c r="L1226" s="3"/>
      <c r="M1226" s="3"/>
    </row>
    <row r="1227" spans="7:13">
      <c r="G1227" s="1"/>
      <c r="I1227" s="1"/>
      <c r="J1227" s="3"/>
      <c r="K1227" s="3"/>
      <c r="L1227" s="3"/>
      <c r="M1227" s="3"/>
    </row>
    <row r="1228" spans="7:13">
      <c r="G1228" s="1"/>
      <c r="I1228" s="1"/>
      <c r="J1228" s="3"/>
      <c r="K1228" s="3"/>
      <c r="L1228" s="3"/>
      <c r="M1228" s="3"/>
    </row>
    <row r="1229" spans="7:13">
      <c r="G1229" s="1"/>
      <c r="I1229" s="1"/>
      <c r="J1229" s="3"/>
      <c r="K1229" s="3"/>
      <c r="L1229" s="3"/>
      <c r="M1229" s="3"/>
    </row>
    <row r="1230" spans="7:13">
      <c r="G1230" s="1"/>
      <c r="I1230" s="1"/>
      <c r="J1230" s="3"/>
      <c r="K1230" s="3"/>
      <c r="L1230" s="3"/>
      <c r="M1230" s="3"/>
    </row>
    <row r="1231" spans="7:13">
      <c r="G1231" s="1"/>
      <c r="I1231" s="1"/>
      <c r="J1231" s="3"/>
      <c r="K1231" s="3"/>
      <c r="L1231" s="3"/>
      <c r="M1231" s="3"/>
    </row>
    <row r="1232" spans="7:13">
      <c r="G1232" s="1"/>
      <c r="I1232" s="1"/>
      <c r="J1232" s="3"/>
      <c r="K1232" s="3"/>
      <c r="L1232" s="3"/>
      <c r="M1232" s="3"/>
    </row>
    <row r="1233" spans="7:13">
      <c r="G1233" s="1"/>
      <c r="I1233" s="1"/>
      <c r="J1233" s="3"/>
      <c r="K1233" s="3"/>
      <c r="L1233" s="3"/>
      <c r="M1233" s="3"/>
    </row>
    <row r="1234" spans="7:13">
      <c r="G1234" s="1"/>
      <c r="I1234" s="1"/>
      <c r="J1234" s="3"/>
      <c r="K1234" s="3"/>
      <c r="L1234" s="3"/>
      <c r="M1234" s="3"/>
    </row>
    <row r="1235" spans="7:13">
      <c r="G1235" s="1"/>
      <c r="I1235" s="1"/>
      <c r="J1235" s="3"/>
      <c r="K1235" s="3"/>
      <c r="L1235" s="3"/>
      <c r="M1235" s="3"/>
    </row>
    <row r="1236" spans="7:13">
      <c r="G1236" s="1"/>
      <c r="I1236" s="1"/>
      <c r="J1236" s="3"/>
      <c r="K1236" s="3"/>
      <c r="L1236" s="3"/>
      <c r="M1236" s="3"/>
    </row>
    <row r="1237" spans="7:13">
      <c r="G1237" s="1"/>
      <c r="I1237" s="1"/>
      <c r="J1237" s="3"/>
      <c r="K1237" s="3"/>
      <c r="L1237" s="3"/>
      <c r="M1237" s="3"/>
    </row>
    <row r="1238" spans="7:13">
      <c r="G1238" s="1"/>
      <c r="I1238" s="1"/>
      <c r="J1238" s="3"/>
      <c r="K1238" s="3"/>
      <c r="L1238" s="3"/>
      <c r="M1238" s="3"/>
    </row>
    <row r="1239" spans="7:13">
      <c r="G1239" s="1"/>
      <c r="I1239" s="1"/>
      <c r="J1239" s="3"/>
      <c r="K1239" s="3"/>
      <c r="L1239" s="3"/>
      <c r="M1239" s="3"/>
    </row>
    <row r="1240" spans="7:13">
      <c r="G1240" s="1"/>
      <c r="I1240" s="1"/>
      <c r="J1240" s="3"/>
      <c r="K1240" s="3"/>
      <c r="L1240" s="3"/>
      <c r="M1240" s="3"/>
    </row>
    <row r="1241" spans="7:13">
      <c r="G1241" s="1"/>
      <c r="I1241" s="1"/>
      <c r="J1241" s="3"/>
      <c r="K1241" s="3"/>
      <c r="L1241" s="3"/>
      <c r="M1241" s="3"/>
    </row>
    <row r="1242" spans="7:13">
      <c r="G1242" s="1"/>
      <c r="I1242" s="1"/>
      <c r="J1242" s="3"/>
      <c r="K1242" s="3"/>
      <c r="L1242" s="3"/>
      <c r="M1242" s="3"/>
    </row>
    <row r="1243" spans="7:13">
      <c r="G1243" s="1"/>
      <c r="I1243" s="1"/>
      <c r="J1243" s="3"/>
      <c r="K1243" s="3"/>
      <c r="L1243" s="3"/>
      <c r="M1243" s="3"/>
    </row>
    <row r="1244" spans="7:13">
      <c r="G1244" s="1"/>
      <c r="I1244" s="1"/>
      <c r="J1244" s="3"/>
      <c r="K1244" s="3"/>
      <c r="L1244" s="3"/>
      <c r="M1244" s="3"/>
    </row>
    <row r="1245" spans="7:13">
      <c r="G1245" s="1"/>
      <c r="I1245" s="1"/>
      <c r="J1245" s="3"/>
      <c r="K1245" s="3"/>
      <c r="L1245" s="3"/>
      <c r="M1245" s="3"/>
    </row>
    <row r="1246" spans="7:13">
      <c r="G1246" s="1"/>
      <c r="I1246" s="1"/>
      <c r="J1246" s="3"/>
      <c r="K1246" s="3"/>
      <c r="L1246" s="3"/>
      <c r="M1246" s="3"/>
    </row>
    <row r="1247" spans="7:13">
      <c r="G1247" s="1"/>
      <c r="I1247" s="1"/>
      <c r="J1247" s="3"/>
      <c r="K1247" s="3"/>
      <c r="L1247" s="3"/>
      <c r="M1247" s="3"/>
    </row>
    <row r="1248" spans="7:13">
      <c r="G1248" s="1"/>
      <c r="I1248" s="1"/>
      <c r="J1248" s="3"/>
      <c r="K1248" s="3"/>
      <c r="L1248" s="3"/>
      <c r="M1248" s="3"/>
    </row>
    <row r="1249" spans="7:13">
      <c r="G1249" s="1"/>
      <c r="I1249" s="1"/>
      <c r="J1249" s="3"/>
      <c r="K1249" s="3"/>
      <c r="L1249" s="3"/>
      <c r="M1249" s="3"/>
    </row>
    <row r="1250" spans="7:13">
      <c r="G1250" s="1"/>
      <c r="I1250" s="1"/>
      <c r="J1250" s="3"/>
      <c r="K1250" s="3"/>
      <c r="L1250" s="3"/>
      <c r="M1250" s="3"/>
    </row>
    <row r="1251" spans="7:13">
      <c r="G1251" s="1"/>
      <c r="I1251" s="1"/>
      <c r="J1251" s="3"/>
      <c r="K1251" s="3"/>
      <c r="L1251" s="3"/>
      <c r="M1251" s="3"/>
    </row>
    <row r="1252" spans="7:13">
      <c r="G1252" s="1"/>
      <c r="I1252" s="1"/>
      <c r="J1252" s="3"/>
      <c r="K1252" s="3"/>
      <c r="L1252" s="3"/>
      <c r="M1252" s="3"/>
    </row>
    <row r="1253" spans="7:13">
      <c r="G1253" s="1"/>
      <c r="I1253" s="1"/>
      <c r="J1253" s="3"/>
      <c r="K1253" s="3"/>
      <c r="L1253" s="3"/>
      <c r="M1253" s="3"/>
    </row>
    <row r="1254" spans="7:13">
      <c r="G1254" s="1"/>
      <c r="I1254" s="1"/>
      <c r="J1254" s="3"/>
      <c r="K1254" s="3"/>
      <c r="L1254" s="3"/>
      <c r="M1254" s="3"/>
    </row>
    <row r="1255" spans="7:13">
      <c r="G1255" s="1"/>
      <c r="I1255" s="1"/>
      <c r="J1255" s="3"/>
      <c r="K1255" s="3"/>
      <c r="L1255" s="3"/>
      <c r="M1255" s="3"/>
    </row>
    <row r="1256" spans="7:13">
      <c r="G1256" s="1"/>
      <c r="I1256" s="1"/>
      <c r="J1256" s="3"/>
      <c r="K1256" s="3"/>
      <c r="L1256" s="3"/>
      <c r="M1256" s="3"/>
    </row>
    <row r="1257" spans="7:13">
      <c r="G1257" s="1"/>
      <c r="I1257" s="1"/>
      <c r="J1257" s="3"/>
      <c r="K1257" s="3"/>
      <c r="L1257" s="3"/>
      <c r="M1257" s="3"/>
    </row>
    <row r="1258" spans="7:13">
      <c r="G1258" s="1"/>
      <c r="I1258" s="1"/>
      <c r="J1258" s="3"/>
      <c r="K1258" s="3"/>
      <c r="L1258" s="3"/>
      <c r="M1258" s="3"/>
    </row>
    <row r="1259" spans="7:13">
      <c r="G1259" s="1"/>
      <c r="I1259" s="1"/>
      <c r="J1259" s="3"/>
      <c r="K1259" s="3"/>
      <c r="L1259" s="3"/>
      <c r="M1259" s="3"/>
    </row>
    <row r="1260" spans="7:13">
      <c r="G1260" s="1"/>
      <c r="I1260" s="1"/>
      <c r="J1260" s="3"/>
      <c r="K1260" s="3"/>
      <c r="L1260" s="3"/>
      <c r="M1260" s="3"/>
    </row>
    <row r="1261" spans="7:13">
      <c r="G1261" s="1"/>
      <c r="I1261" s="1"/>
      <c r="J1261" s="3"/>
      <c r="K1261" s="3"/>
      <c r="L1261" s="3"/>
      <c r="M1261" s="3"/>
    </row>
    <row r="1262" spans="7:13">
      <c r="G1262" s="1"/>
      <c r="I1262" s="1"/>
      <c r="J1262" s="3"/>
      <c r="K1262" s="3"/>
      <c r="L1262" s="3"/>
      <c r="M1262" s="3"/>
    </row>
    <row r="1263" spans="7:13">
      <c r="G1263" s="1"/>
      <c r="I1263" s="1"/>
      <c r="J1263" s="3"/>
      <c r="K1263" s="3"/>
      <c r="L1263" s="3"/>
      <c r="M1263" s="3"/>
    </row>
    <row r="1264" spans="7:13">
      <c r="G1264" s="1"/>
      <c r="I1264" s="1"/>
      <c r="J1264" s="3"/>
      <c r="K1264" s="3"/>
      <c r="L1264" s="3"/>
      <c r="M1264" s="3"/>
    </row>
    <row r="1265" spans="7:13">
      <c r="G1265" s="1"/>
      <c r="I1265" s="1"/>
      <c r="J1265" s="3"/>
      <c r="K1265" s="3"/>
      <c r="L1265" s="3"/>
      <c r="M1265" s="3"/>
    </row>
    <row r="1266" spans="7:13">
      <c r="G1266" s="1"/>
      <c r="I1266" s="1"/>
      <c r="J1266" s="3"/>
      <c r="K1266" s="3"/>
      <c r="L1266" s="3"/>
      <c r="M1266" s="3"/>
    </row>
    <row r="1267" spans="7:13">
      <c r="G1267" s="1"/>
      <c r="I1267" s="1"/>
      <c r="J1267" s="3"/>
      <c r="K1267" s="3"/>
      <c r="L1267" s="3"/>
      <c r="M1267" s="3"/>
    </row>
    <row r="1268" spans="7:13">
      <c r="G1268" s="1"/>
      <c r="I1268" s="1"/>
      <c r="J1268" s="3"/>
      <c r="K1268" s="3"/>
      <c r="L1268" s="3"/>
      <c r="M1268" s="3"/>
    </row>
    <row r="1269" spans="7:13">
      <c r="G1269" s="1"/>
      <c r="I1269" s="1"/>
      <c r="J1269" s="3"/>
      <c r="K1269" s="3"/>
      <c r="L1269" s="3"/>
      <c r="M1269" s="3"/>
    </row>
    <row r="1270" spans="7:13">
      <c r="G1270" s="1"/>
      <c r="I1270" s="1"/>
      <c r="J1270" s="3"/>
      <c r="K1270" s="3"/>
      <c r="L1270" s="3"/>
      <c r="M1270" s="3"/>
    </row>
    <row r="1271" spans="7:13">
      <c r="G1271" s="1"/>
      <c r="I1271" s="1"/>
      <c r="J1271" s="3"/>
      <c r="K1271" s="3"/>
      <c r="L1271" s="3"/>
      <c r="M1271" s="3"/>
    </row>
    <row r="1272" spans="7:13">
      <c r="G1272" s="1"/>
      <c r="I1272" s="1"/>
      <c r="J1272" s="3"/>
      <c r="K1272" s="3"/>
      <c r="L1272" s="3"/>
      <c r="M1272" s="3"/>
    </row>
    <row r="1273" spans="7:13">
      <c r="G1273" s="1"/>
      <c r="I1273" s="1"/>
      <c r="J1273" s="3"/>
      <c r="K1273" s="3"/>
      <c r="L1273" s="3"/>
      <c r="M1273" s="3"/>
    </row>
    <row r="1274" spans="7:13">
      <c r="G1274" s="1"/>
      <c r="I1274" s="1"/>
      <c r="J1274" s="3"/>
      <c r="K1274" s="3"/>
      <c r="L1274" s="3"/>
      <c r="M1274" s="3"/>
    </row>
    <row r="1275" spans="7:13">
      <c r="G1275" s="1"/>
      <c r="I1275" s="1"/>
      <c r="J1275" s="3"/>
      <c r="K1275" s="3"/>
      <c r="L1275" s="3"/>
      <c r="M1275" s="3"/>
    </row>
    <row r="1276" spans="7:13">
      <c r="G1276" s="1"/>
      <c r="I1276" s="1"/>
      <c r="J1276" s="3"/>
      <c r="K1276" s="3"/>
      <c r="L1276" s="3"/>
      <c r="M1276" s="3"/>
    </row>
    <row r="1277" spans="7:13">
      <c r="G1277" s="1"/>
      <c r="I1277" s="1"/>
      <c r="J1277" s="3"/>
      <c r="K1277" s="3"/>
      <c r="L1277" s="3"/>
      <c r="M1277" s="3"/>
    </row>
    <row r="1278" spans="7:13">
      <c r="G1278" s="1"/>
      <c r="I1278" s="1"/>
      <c r="J1278" s="3"/>
      <c r="K1278" s="3"/>
      <c r="L1278" s="3"/>
      <c r="M1278" s="3"/>
    </row>
    <row r="1279" spans="7:13">
      <c r="G1279" s="1"/>
      <c r="I1279" s="1"/>
      <c r="J1279" s="3"/>
      <c r="K1279" s="3"/>
      <c r="L1279" s="3"/>
      <c r="M1279" s="3"/>
    </row>
    <row r="1280" spans="7:13">
      <c r="G1280" s="1"/>
      <c r="I1280" s="1"/>
      <c r="J1280" s="3"/>
      <c r="K1280" s="3"/>
      <c r="L1280" s="3"/>
      <c r="M1280" s="3"/>
    </row>
    <row r="1281" spans="7:13">
      <c r="G1281" s="1"/>
      <c r="I1281" s="1"/>
      <c r="J1281" s="3"/>
      <c r="K1281" s="3"/>
      <c r="L1281" s="3"/>
      <c r="M1281" s="3"/>
    </row>
    <row r="1282" spans="7:13">
      <c r="G1282" s="1"/>
      <c r="I1282" s="1"/>
      <c r="J1282" s="3"/>
      <c r="K1282" s="3"/>
      <c r="L1282" s="3"/>
      <c r="M1282" s="3"/>
    </row>
    <row r="1283" spans="7:13">
      <c r="G1283" s="1"/>
      <c r="I1283" s="1"/>
      <c r="J1283" s="3"/>
      <c r="K1283" s="3"/>
      <c r="L1283" s="3"/>
      <c r="M1283" s="3"/>
    </row>
    <row r="1284" spans="7:13">
      <c r="G1284" s="1"/>
      <c r="I1284" s="1"/>
      <c r="J1284" s="3"/>
      <c r="K1284" s="3"/>
      <c r="L1284" s="3"/>
      <c r="M1284" s="3"/>
    </row>
    <row r="1285" spans="7:13">
      <c r="G1285" s="1"/>
      <c r="I1285" s="1"/>
      <c r="J1285" s="3"/>
      <c r="K1285" s="3"/>
      <c r="L1285" s="3"/>
      <c r="M1285" s="3"/>
    </row>
    <row r="1286" spans="7:13">
      <c r="G1286" s="1"/>
      <c r="I1286" s="1"/>
      <c r="J1286" s="3"/>
      <c r="K1286" s="3"/>
      <c r="L1286" s="3"/>
      <c r="M1286" s="3"/>
    </row>
    <row r="1287" spans="7:13">
      <c r="G1287" s="1"/>
      <c r="I1287" s="1"/>
      <c r="J1287" s="3"/>
      <c r="K1287" s="3"/>
      <c r="L1287" s="3"/>
      <c r="M1287" s="3"/>
    </row>
    <row r="1288" spans="7:13">
      <c r="G1288" s="1"/>
      <c r="I1288" s="1"/>
      <c r="J1288" s="3"/>
      <c r="K1288" s="3"/>
      <c r="L1288" s="3"/>
      <c r="M1288" s="3"/>
    </row>
    <row r="1289" spans="7:13">
      <c r="G1289" s="1"/>
      <c r="I1289" s="1"/>
      <c r="J1289" s="3"/>
      <c r="K1289" s="3"/>
      <c r="L1289" s="3"/>
      <c r="M1289" s="3"/>
    </row>
    <row r="1290" spans="7:13">
      <c r="G1290" s="1"/>
      <c r="I1290" s="1"/>
      <c r="J1290" s="3"/>
      <c r="K1290" s="3"/>
      <c r="L1290" s="3"/>
      <c r="M1290" s="3"/>
    </row>
    <row r="1291" spans="7:13">
      <c r="G1291" s="1"/>
      <c r="I1291" s="1"/>
      <c r="J1291" s="3"/>
      <c r="K1291" s="3"/>
      <c r="L1291" s="3"/>
      <c r="M1291" s="3"/>
    </row>
    <row r="1292" spans="7:13">
      <c r="G1292" s="1"/>
      <c r="I1292" s="1"/>
      <c r="J1292" s="3"/>
      <c r="K1292" s="3"/>
      <c r="L1292" s="3"/>
      <c r="M1292" s="3"/>
    </row>
    <row r="1293" spans="7:13">
      <c r="G1293" s="1"/>
      <c r="I1293" s="1"/>
      <c r="J1293" s="3"/>
      <c r="K1293" s="3"/>
      <c r="L1293" s="3"/>
      <c r="M1293" s="3"/>
    </row>
    <row r="1294" spans="7:13">
      <c r="G1294" s="1"/>
      <c r="I1294" s="1"/>
      <c r="J1294" s="3"/>
      <c r="K1294" s="3"/>
      <c r="L1294" s="3"/>
      <c r="M1294" s="3"/>
    </row>
    <row r="1295" spans="7:13">
      <c r="G1295" s="1"/>
      <c r="I1295" s="1"/>
      <c r="J1295" s="3"/>
      <c r="K1295" s="3"/>
      <c r="L1295" s="3"/>
      <c r="M1295" s="3"/>
    </row>
    <row r="1296" spans="7:13">
      <c r="G1296" s="1"/>
      <c r="I1296" s="1"/>
      <c r="J1296" s="3"/>
      <c r="K1296" s="3"/>
      <c r="L1296" s="3"/>
      <c r="M1296" s="3"/>
    </row>
    <row r="1297" spans="7:13">
      <c r="G1297" s="1"/>
      <c r="I1297" s="1"/>
      <c r="J1297" s="3"/>
      <c r="K1297" s="3"/>
      <c r="L1297" s="3"/>
      <c r="M1297" s="3"/>
    </row>
    <row r="1298" spans="7:13">
      <c r="G1298" s="1"/>
      <c r="I1298" s="1"/>
      <c r="J1298" s="3"/>
      <c r="K1298" s="3"/>
      <c r="L1298" s="3"/>
      <c r="M1298" s="3"/>
    </row>
    <row r="1299" spans="7:13">
      <c r="G1299" s="1"/>
      <c r="I1299" s="1"/>
      <c r="J1299" s="3"/>
      <c r="K1299" s="3"/>
      <c r="L1299" s="3"/>
      <c r="M1299" s="3"/>
    </row>
    <row r="1300" spans="7:13">
      <c r="G1300" s="1"/>
      <c r="I1300" s="1"/>
      <c r="J1300" s="3"/>
      <c r="K1300" s="3"/>
      <c r="L1300" s="3"/>
      <c r="M1300" s="3"/>
    </row>
    <row r="1301" spans="7:13">
      <c r="G1301" s="1"/>
      <c r="I1301" s="1"/>
      <c r="J1301" s="3"/>
      <c r="K1301" s="3"/>
      <c r="L1301" s="3"/>
      <c r="M1301" s="3"/>
    </row>
    <row r="1302" spans="7:13">
      <c r="G1302" s="1"/>
      <c r="I1302" s="1"/>
      <c r="J1302" s="3"/>
      <c r="K1302" s="3"/>
      <c r="L1302" s="3"/>
      <c r="M1302" s="3"/>
    </row>
    <row r="1303" spans="7:13">
      <c r="G1303" s="1"/>
      <c r="I1303" s="1"/>
      <c r="J1303" s="3"/>
      <c r="K1303" s="3"/>
      <c r="L1303" s="3"/>
      <c r="M1303" s="3"/>
    </row>
    <row r="1304" spans="7:13">
      <c r="G1304" s="1"/>
      <c r="I1304" s="1"/>
      <c r="J1304" s="3"/>
      <c r="K1304" s="3"/>
      <c r="L1304" s="3"/>
      <c r="M1304" s="3"/>
    </row>
    <row r="1305" spans="7:13">
      <c r="G1305" s="1"/>
      <c r="I1305" s="1"/>
      <c r="J1305" s="3"/>
      <c r="K1305" s="3"/>
      <c r="L1305" s="3"/>
      <c r="M1305" s="3"/>
    </row>
    <row r="1306" spans="7:13">
      <c r="G1306" s="1"/>
      <c r="I1306" s="1"/>
      <c r="J1306" s="3"/>
      <c r="K1306" s="3"/>
      <c r="L1306" s="3"/>
      <c r="M1306" s="3"/>
    </row>
    <row r="1307" spans="7:13">
      <c r="G1307" s="1"/>
      <c r="I1307" s="1"/>
      <c r="J1307" s="3"/>
      <c r="K1307" s="3"/>
      <c r="L1307" s="3"/>
      <c r="M1307" s="3"/>
    </row>
    <row r="1308" spans="7:13">
      <c r="G1308" s="1"/>
      <c r="I1308" s="1"/>
      <c r="J1308" s="3"/>
      <c r="K1308" s="3"/>
      <c r="L1308" s="3"/>
      <c r="M1308" s="3"/>
    </row>
    <row r="1309" spans="7:13">
      <c r="G1309" s="1"/>
      <c r="I1309" s="1"/>
      <c r="J1309" s="3"/>
      <c r="K1309" s="3"/>
      <c r="L1309" s="3"/>
      <c r="M1309" s="3"/>
    </row>
    <row r="1310" spans="7:13">
      <c r="G1310" s="1"/>
      <c r="I1310" s="1"/>
      <c r="J1310" s="3"/>
      <c r="K1310" s="3"/>
      <c r="L1310" s="3"/>
      <c r="M1310" s="3"/>
    </row>
    <row r="1311" spans="7:13">
      <c r="G1311" s="1"/>
      <c r="I1311" s="1"/>
      <c r="J1311" s="3"/>
      <c r="K1311" s="3"/>
      <c r="L1311" s="3"/>
      <c r="M1311" s="3"/>
    </row>
    <row r="1312" spans="7:13">
      <c r="G1312" s="1"/>
      <c r="I1312" s="1"/>
      <c r="J1312" s="3"/>
      <c r="K1312" s="3"/>
      <c r="L1312" s="3"/>
      <c r="M1312" s="3"/>
    </row>
    <row r="1313" spans="7:13">
      <c r="G1313" s="1"/>
      <c r="I1313" s="1"/>
      <c r="J1313" s="3"/>
      <c r="K1313" s="3"/>
      <c r="L1313" s="3"/>
      <c r="M1313" s="3"/>
    </row>
    <row r="1314" spans="7:13">
      <c r="G1314" s="1"/>
      <c r="I1314" s="1"/>
      <c r="J1314" s="3"/>
      <c r="K1314" s="3"/>
      <c r="L1314" s="3"/>
      <c r="M1314" s="3"/>
    </row>
    <row r="1315" spans="7:13">
      <c r="G1315" s="1"/>
      <c r="I1315" s="1"/>
      <c r="J1315" s="3"/>
      <c r="K1315" s="3"/>
      <c r="L1315" s="3"/>
      <c r="M1315" s="3"/>
    </row>
    <row r="1316" spans="7:13">
      <c r="G1316" s="1"/>
      <c r="I1316" s="1"/>
      <c r="J1316" s="3"/>
      <c r="K1316" s="3"/>
      <c r="L1316" s="3"/>
      <c r="M1316" s="3"/>
    </row>
    <row r="1317" spans="7:13">
      <c r="G1317" s="1"/>
      <c r="I1317" s="1"/>
      <c r="J1317" s="3"/>
      <c r="K1317" s="3"/>
      <c r="L1317" s="3"/>
      <c r="M1317" s="3"/>
    </row>
    <row r="1318" spans="7:13">
      <c r="G1318" s="1"/>
      <c r="I1318" s="1"/>
      <c r="J1318" s="3"/>
      <c r="K1318" s="3"/>
      <c r="L1318" s="3"/>
      <c r="M1318" s="3"/>
    </row>
    <row r="1319" spans="7:13">
      <c r="G1319" s="1"/>
      <c r="I1319" s="1"/>
      <c r="J1319" s="3"/>
      <c r="K1319" s="3"/>
      <c r="L1319" s="3"/>
      <c r="M1319" s="3"/>
    </row>
    <row r="1320" spans="7:13">
      <c r="G1320" s="1"/>
      <c r="I1320" s="1"/>
      <c r="J1320" s="3"/>
      <c r="K1320" s="3"/>
      <c r="L1320" s="3"/>
      <c r="M1320" s="3"/>
    </row>
    <row r="1321" spans="7:13">
      <c r="G1321" s="1"/>
      <c r="I1321" s="1"/>
      <c r="J1321" s="3"/>
      <c r="K1321" s="3"/>
      <c r="L1321" s="3"/>
      <c r="M1321" s="3"/>
    </row>
    <row r="1322" spans="7:13">
      <c r="G1322" s="1"/>
      <c r="I1322" s="1"/>
      <c r="J1322" s="3"/>
      <c r="K1322" s="3"/>
      <c r="L1322" s="3"/>
      <c r="M1322" s="3"/>
    </row>
    <row r="1323" spans="7:13">
      <c r="G1323" s="1"/>
      <c r="I1323" s="1"/>
      <c r="J1323" s="3"/>
      <c r="K1323" s="3"/>
      <c r="L1323" s="3"/>
      <c r="M1323" s="3"/>
    </row>
    <row r="1324" spans="7:13">
      <c r="G1324" s="1"/>
      <c r="I1324" s="1"/>
      <c r="J1324" s="3"/>
      <c r="K1324" s="3"/>
      <c r="L1324" s="3"/>
      <c r="M1324" s="3"/>
    </row>
    <row r="1325" spans="7:13">
      <c r="G1325" s="1"/>
      <c r="I1325" s="1"/>
      <c r="J1325" s="3"/>
      <c r="K1325" s="3"/>
      <c r="L1325" s="3"/>
      <c r="M1325" s="3"/>
    </row>
    <row r="1326" spans="7:13">
      <c r="G1326" s="1"/>
      <c r="I1326" s="1"/>
      <c r="J1326" s="3"/>
      <c r="K1326" s="3"/>
      <c r="L1326" s="3"/>
      <c r="M1326" s="3"/>
    </row>
    <row r="1327" spans="7:13">
      <c r="G1327" s="1"/>
      <c r="I1327" s="1"/>
      <c r="J1327" s="3"/>
      <c r="K1327" s="3"/>
      <c r="L1327" s="3"/>
      <c r="M1327" s="3"/>
    </row>
    <row r="1328" spans="7:13">
      <c r="G1328" s="1"/>
      <c r="I1328" s="1"/>
      <c r="J1328" s="3"/>
      <c r="K1328" s="3"/>
      <c r="L1328" s="3"/>
      <c r="M1328" s="3"/>
    </row>
    <row r="1329" spans="7:13">
      <c r="G1329" s="1"/>
      <c r="I1329" s="1"/>
      <c r="J1329" s="3"/>
      <c r="K1329" s="3"/>
      <c r="L1329" s="3"/>
      <c r="M1329" s="3"/>
    </row>
    <row r="1330" spans="7:13">
      <c r="G1330" s="1"/>
      <c r="I1330" s="1"/>
      <c r="J1330" s="3"/>
      <c r="K1330" s="3"/>
      <c r="L1330" s="3"/>
      <c r="M1330" s="3"/>
    </row>
    <row r="1331" spans="7:13">
      <c r="G1331" s="1"/>
      <c r="I1331" s="1"/>
      <c r="J1331" s="3"/>
      <c r="K1331" s="3"/>
      <c r="L1331" s="3"/>
      <c r="M1331" s="3"/>
    </row>
    <row r="1332" spans="7:13">
      <c r="G1332" s="1"/>
      <c r="I1332" s="1"/>
      <c r="J1332" s="3"/>
      <c r="K1332" s="3"/>
      <c r="L1332" s="3"/>
      <c r="M1332" s="3"/>
    </row>
    <row r="1333" spans="7:13">
      <c r="G1333" s="1"/>
      <c r="I1333" s="1"/>
      <c r="J1333" s="3"/>
      <c r="K1333" s="3"/>
      <c r="L1333" s="3"/>
      <c r="M1333" s="3"/>
    </row>
    <row r="1334" spans="7:13">
      <c r="G1334" s="1"/>
      <c r="I1334" s="1"/>
      <c r="J1334" s="3"/>
      <c r="K1334" s="3"/>
      <c r="L1334" s="3"/>
      <c r="M1334" s="3"/>
    </row>
    <row r="1335" spans="7:13">
      <c r="G1335" s="1"/>
      <c r="I1335" s="1"/>
      <c r="J1335" s="3"/>
      <c r="K1335" s="3"/>
      <c r="L1335" s="3"/>
      <c r="M1335" s="3"/>
    </row>
    <row r="1336" spans="7:13">
      <c r="G1336" s="1"/>
      <c r="I1336" s="1"/>
      <c r="J1336" s="3"/>
      <c r="K1336" s="3"/>
      <c r="L1336" s="3"/>
      <c r="M1336" s="3"/>
    </row>
    <row r="1337" spans="7:13">
      <c r="G1337" s="1"/>
      <c r="I1337" s="1"/>
      <c r="J1337" s="3"/>
      <c r="K1337" s="3"/>
      <c r="L1337" s="3"/>
      <c r="M1337" s="3"/>
    </row>
    <row r="1338" spans="7:13">
      <c r="G1338" s="1"/>
      <c r="I1338" s="1"/>
      <c r="J1338" s="3"/>
      <c r="K1338" s="3"/>
      <c r="L1338" s="3"/>
      <c r="M1338" s="3"/>
    </row>
    <row r="1339" spans="7:13">
      <c r="G1339" s="1"/>
      <c r="I1339" s="1"/>
      <c r="J1339" s="3"/>
      <c r="K1339" s="3"/>
      <c r="L1339" s="3"/>
      <c r="M1339" s="3"/>
    </row>
    <row r="1340" spans="7:13">
      <c r="G1340" s="1"/>
      <c r="I1340" s="1"/>
      <c r="J1340" s="3"/>
      <c r="K1340" s="3"/>
      <c r="L1340" s="3"/>
      <c r="M1340" s="3"/>
    </row>
    <row r="1341" spans="7:13">
      <c r="G1341" s="1"/>
      <c r="I1341" s="1"/>
      <c r="J1341" s="3"/>
      <c r="K1341" s="3"/>
      <c r="L1341" s="3"/>
      <c r="M1341" s="3"/>
    </row>
    <row r="1342" spans="7:13">
      <c r="G1342" s="1"/>
      <c r="I1342" s="1"/>
      <c r="J1342" s="3"/>
      <c r="K1342" s="3"/>
      <c r="L1342" s="3"/>
      <c r="M1342" s="3"/>
    </row>
    <row r="1343" spans="7:13">
      <c r="G1343" s="1"/>
      <c r="I1343" s="1"/>
      <c r="J1343" s="3"/>
      <c r="K1343" s="3"/>
      <c r="L1343" s="3"/>
      <c r="M1343" s="3"/>
    </row>
    <row r="1344" spans="7:13">
      <c r="G1344" s="1"/>
      <c r="I1344" s="1"/>
      <c r="J1344" s="3"/>
      <c r="K1344" s="3"/>
      <c r="L1344" s="3"/>
      <c r="M1344" s="3"/>
    </row>
    <row r="1345" spans="7:13">
      <c r="G1345" s="1"/>
      <c r="I1345" s="1"/>
      <c r="J1345" s="3"/>
      <c r="K1345" s="3"/>
      <c r="L1345" s="3"/>
      <c r="M1345" s="3"/>
    </row>
    <row r="1346" spans="7:13">
      <c r="G1346" s="1"/>
      <c r="I1346" s="1"/>
      <c r="J1346" s="3"/>
      <c r="K1346" s="3"/>
      <c r="L1346" s="3"/>
      <c r="M1346" s="3"/>
    </row>
    <row r="1347" spans="7:13">
      <c r="G1347" s="1"/>
      <c r="I1347" s="1"/>
      <c r="J1347" s="3"/>
      <c r="K1347" s="3"/>
      <c r="L1347" s="3"/>
      <c r="M1347" s="3"/>
    </row>
    <row r="1348" spans="7:13">
      <c r="G1348" s="1"/>
      <c r="I1348" s="1"/>
      <c r="J1348" s="3"/>
      <c r="K1348" s="3"/>
      <c r="L1348" s="3"/>
      <c r="M1348" s="3"/>
    </row>
    <row r="1349" spans="7:13">
      <c r="G1349" s="1"/>
      <c r="I1349" s="1"/>
      <c r="J1349" s="3"/>
      <c r="K1349" s="3"/>
      <c r="L1349" s="3"/>
      <c r="M1349" s="3"/>
    </row>
    <row r="1350" spans="7:13">
      <c r="G1350" s="1"/>
      <c r="I1350" s="1"/>
      <c r="J1350" s="3"/>
      <c r="K1350" s="3"/>
      <c r="L1350" s="3"/>
      <c r="M1350" s="3"/>
    </row>
    <row r="1351" spans="7:13">
      <c r="G1351" s="1"/>
      <c r="I1351" s="1"/>
      <c r="J1351" s="3"/>
      <c r="K1351" s="3"/>
      <c r="L1351" s="3"/>
      <c r="M1351" s="3"/>
    </row>
    <row r="1352" spans="7:13">
      <c r="G1352" s="1"/>
      <c r="I1352" s="1"/>
      <c r="J1352" s="3"/>
      <c r="K1352" s="3"/>
      <c r="L1352" s="3"/>
      <c r="M1352" s="3"/>
    </row>
    <row r="1353" spans="7:13">
      <c r="G1353" s="1"/>
      <c r="I1353" s="1"/>
      <c r="J1353" s="3"/>
      <c r="K1353" s="3"/>
      <c r="L1353" s="3"/>
      <c r="M1353" s="3"/>
    </row>
    <row r="1354" spans="7:13">
      <c r="G1354" s="1"/>
      <c r="I1354" s="1"/>
      <c r="J1354" s="3"/>
      <c r="K1354" s="3"/>
      <c r="L1354" s="3"/>
      <c r="M1354" s="3"/>
    </row>
    <row r="1355" spans="7:13">
      <c r="G1355" s="1"/>
      <c r="I1355" s="1"/>
      <c r="J1355" s="3"/>
      <c r="K1355" s="3"/>
      <c r="L1355" s="3"/>
      <c r="M1355" s="3"/>
    </row>
    <row r="1356" spans="7:13">
      <c r="G1356" s="1"/>
      <c r="I1356" s="1"/>
      <c r="J1356" s="3"/>
      <c r="K1356" s="3"/>
      <c r="L1356" s="3"/>
      <c r="M1356" s="3"/>
    </row>
    <row r="1357" spans="7:13">
      <c r="G1357" s="1"/>
      <c r="I1357" s="1"/>
      <c r="J1357" s="3"/>
      <c r="K1357" s="3"/>
      <c r="L1357" s="3"/>
      <c r="M1357" s="3"/>
    </row>
  </sheetData>
  <sheetProtection algorithmName="SHA-512" hashValue="HA8hzQcR9nCXzDJBDCNyMjQt49lT20bK2YdET3UF8g2rIE2hOy27sp0cAoLO/3qvIog3OfzsRPrGU6LCF0XjUA==" saltValue="9KGlaYlqe7lo6OgxlcoxBg==" spinCount="100000" sheet="1" objects="1" scenarios="1" selectLockedCells="1" selectUnlockedCells="1"/>
  <mergeCells count="10">
    <mergeCell ref="B22:C22"/>
    <mergeCell ref="B23:C23"/>
    <mergeCell ref="B10:C10"/>
    <mergeCell ref="B9:C9"/>
    <mergeCell ref="B62:C62"/>
    <mergeCell ref="B63:C63"/>
    <mergeCell ref="B49:C49"/>
    <mergeCell ref="B50:C50"/>
    <mergeCell ref="B36:C36"/>
    <mergeCell ref="B37:C37"/>
  </mergeCells>
  <phoneticPr fontId="3"/>
  <printOptions gridLinesSet="0"/>
  <pageMargins left="0" right="0.2" top="0" bottom="0" header="0.51200000000000001" footer="0.21"/>
  <pageSetup paperSize="9" scale="45" orientation="landscape" horizontalDpi="300"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712D8-3EF2-4F6B-9493-6E13B78BC029}">
  <dimension ref="A1"/>
  <sheetViews>
    <sheetView workbookViewId="0"/>
  </sheetViews>
  <sheetFormatPr defaultRowHeight="17.25"/>
  <sheetData/>
  <phoneticPr fontId="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4FD5-3214-4381-B386-F807B8065EBA}">
  <dimension ref="A1"/>
  <sheetViews>
    <sheetView workbookViewId="0"/>
  </sheetViews>
  <sheetFormatPr defaultRowHeight="17.25"/>
  <sheetData/>
  <phoneticPr fontId="9"/>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3</vt:i4>
      </vt:variant>
    </vt:vector>
  </HeadingPairs>
  <TitlesOfParts>
    <vt:vector size="12" baseType="lpstr">
      <vt:lpstr>入　力</vt:lpstr>
      <vt:lpstr>　税　額　</vt:lpstr>
      <vt:lpstr>用語説明</vt:lpstr>
      <vt:lpstr>計算表</vt:lpstr>
      <vt:lpstr>shotoku</vt:lpstr>
      <vt:lpstr>jyuumin</vt:lpstr>
      <vt:lpstr>jigyou</vt:lpstr>
      <vt:lpstr>Sheet1</vt:lpstr>
      <vt:lpstr>Sheet2</vt:lpstr>
      <vt:lpstr>jigyou!Print_Area</vt:lpstr>
      <vt:lpstr>jyuumin!Print_Area</vt:lpstr>
      <vt:lpstr>shotoku!Print_Area</vt:lpstr>
    </vt:vector>
  </TitlesOfParts>
  <Company>shimada zeirisijimusyo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t.shimada</dc:creator>
  <cp:lastModifiedBy>達郎 島田</cp:lastModifiedBy>
  <cp:lastPrinted>1999-03-08T09:23:42Z</cp:lastPrinted>
  <dcterms:created xsi:type="dcterms:W3CDTF">1997-02-25T08:03:12Z</dcterms:created>
  <dcterms:modified xsi:type="dcterms:W3CDTF">2026-02-17T01:59:49Z</dcterms:modified>
</cp:coreProperties>
</file>